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K:\COMMUNICATION\04_WEBSITES\Honlapra\01_HUPX\07_GO\"/>
    </mc:Choice>
  </mc:AlternateContent>
  <xr:revisionPtr revIDLastSave="0" documentId="8_{2D492B1F-6D6D-4BEF-B8EB-3BF27847E264}" xr6:coauthVersionLast="47" xr6:coauthVersionMax="47" xr10:uidLastSave="{00000000-0000-0000-0000-000000000000}"/>
  <workbookProtection workbookAlgorithmName="SHA-512" workbookHashValue="k1+SVz1lOU+mKpnTY3sXeDTnAJ04fL5QNDIt0csU5uhF0Imd/F0n06r5LKkxdwGb5S4daxweRvkxLx/g0+5CVA==" workbookSaltValue="rAg8Yj8N2Goe+Mqtnb14wA==" workbookSpinCount="100000" lockStructure="1"/>
  <bookViews>
    <workbookView xWindow="-110" yWindow="-110" windowWidth="19420" windowHeight="10420" xr2:uid="{02983F08-955B-4AD6-8153-58704D6BCA30}"/>
  </bookViews>
  <sheets>
    <sheet name="Calculator" sheetId="1" r:id="rId1"/>
    <sheet name="FiT production volumes" sheetId="8" r:id="rId2"/>
    <sheet name="Hungarian capacity factors" sheetId="9" r:id="rId3"/>
    <sheet name="Misc" sheetId="2" r:id="rId4"/>
  </sheets>
  <externalReferences>
    <externalReference r:id="rId5"/>
  </externalReferences>
  <definedNames>
    <definedName name="page\x2dtotal">[1]KAT_KE_elszamolas_2!#REF!</definedName>
    <definedName name="page\x2dtotal\x2dmaster0">[1]KAT_KE_elszamolas_2!#REF!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7" i="1" l="1"/>
  <c r="M18" i="1" s="1"/>
  <c r="I17" i="1"/>
  <c r="I18" i="1" s="1"/>
  <c r="J14" i="1"/>
  <c r="D4" i="2"/>
  <c r="B4" i="2" s="1"/>
  <c r="B7" i="2"/>
  <c r="B10" i="2"/>
  <c r="B8" i="2"/>
  <c r="I16" i="1" s="1"/>
  <c r="B9" i="2"/>
  <c r="B6" i="2"/>
  <c r="B5" i="2"/>
  <c r="B3" i="2"/>
  <c r="C3" i="2" s="1"/>
  <c r="C9" i="2" l="1"/>
  <c r="M19" i="1"/>
  <c r="M20" i="1" s="1"/>
  <c r="I19" i="1"/>
  <c r="I20" i="1" l="1"/>
  <c r="I15" i="9"/>
  <c r="H15" i="9"/>
  <c r="F15" i="9"/>
  <c r="E15" i="9"/>
  <c r="D15" i="9"/>
  <c r="C15" i="9"/>
  <c r="B15" i="9"/>
  <c r="G15" i="9"/>
  <c r="I13" i="9"/>
  <c r="H13" i="9"/>
  <c r="G13" i="9"/>
  <c r="F13" i="9"/>
  <c r="E13" i="9"/>
  <c r="D13" i="9"/>
  <c r="C13" i="9"/>
  <c r="B13" i="9"/>
  <c r="I12" i="9"/>
  <c r="H12" i="9"/>
  <c r="G12" i="9"/>
  <c r="F12" i="9"/>
  <c r="E12" i="9"/>
  <c r="D12" i="9"/>
  <c r="C12" i="9"/>
  <c r="B12" i="9"/>
  <c r="I11" i="9"/>
  <c r="H11" i="9"/>
  <c r="G11" i="9"/>
  <c r="F11" i="9"/>
  <c r="E11" i="9"/>
  <c r="D11" i="9"/>
  <c r="C11" i="9"/>
  <c r="B11" i="9"/>
  <c r="I10" i="9"/>
  <c r="H10" i="9"/>
  <c r="G10" i="9"/>
  <c r="F10" i="9"/>
  <c r="E10" i="9"/>
  <c r="D10" i="9"/>
  <c r="C10" i="9"/>
  <c r="B10" i="9"/>
  <c r="I9" i="9"/>
  <c r="H9" i="9"/>
  <c r="G9" i="9"/>
  <c r="F9" i="9"/>
  <c r="E9" i="9"/>
  <c r="D9" i="9"/>
  <c r="C9" i="9"/>
  <c r="B9" i="9"/>
  <c r="I8" i="9"/>
  <c r="H8" i="9"/>
  <c r="G8" i="9"/>
  <c r="F8" i="9"/>
  <c r="E8" i="9"/>
  <c r="D8" i="9"/>
  <c r="C8" i="9"/>
  <c r="B8" i="9"/>
  <c r="I7" i="9"/>
  <c r="H7" i="9"/>
  <c r="G7" i="9"/>
  <c r="F7" i="9"/>
  <c r="E7" i="9"/>
  <c r="D7" i="9"/>
  <c r="C7" i="9"/>
  <c r="B7" i="9"/>
  <c r="I6" i="9"/>
  <c r="H6" i="9"/>
  <c r="G6" i="9"/>
  <c r="F6" i="9"/>
  <c r="E6" i="9"/>
  <c r="D6" i="9"/>
  <c r="C6" i="9"/>
  <c r="B6" i="9"/>
  <c r="I5" i="9"/>
  <c r="H5" i="9"/>
  <c r="G5" i="9"/>
  <c r="F5" i="9"/>
  <c r="E5" i="9"/>
  <c r="D5" i="9"/>
  <c r="C5" i="9"/>
  <c r="B5" i="9"/>
  <c r="I4" i="9"/>
  <c r="H4" i="9"/>
  <c r="G4" i="9"/>
  <c r="F4" i="9"/>
  <c r="E4" i="9"/>
  <c r="D4" i="9"/>
  <c r="C4" i="9"/>
  <c r="B4" i="9"/>
  <c r="I3" i="9"/>
  <c r="H3" i="9"/>
  <c r="G3" i="9"/>
  <c r="F3" i="9"/>
  <c r="E3" i="9"/>
  <c r="D3" i="9"/>
  <c r="C3" i="9"/>
  <c r="B3" i="9"/>
  <c r="I2" i="9"/>
  <c r="H2" i="9"/>
  <c r="F2" i="9"/>
  <c r="E2" i="9"/>
  <c r="D2" i="9"/>
  <c r="C2" i="9"/>
  <c r="B2" i="9"/>
  <c r="G2" i="9"/>
  <c r="B28" i="8"/>
  <c r="B27" i="8"/>
  <c r="B26" i="8"/>
  <c r="B25" i="8"/>
  <c r="B24" i="8"/>
  <c r="B23" i="8"/>
  <c r="B22" i="8"/>
  <c r="B21" i="8"/>
  <c r="B20" i="8"/>
  <c r="B19" i="8"/>
  <c r="B18" i="8"/>
  <c r="B17" i="8"/>
  <c r="B16" i="8"/>
  <c r="B15" i="8"/>
  <c r="B14" i="8"/>
  <c r="B13" i="8"/>
  <c r="B12" i="8"/>
  <c r="B11" i="8"/>
  <c r="B10" i="8"/>
  <c r="B9" i="8"/>
  <c r="B8" i="8"/>
  <c r="B7" i="8"/>
  <c r="B6" i="8"/>
  <c r="B5" i="8"/>
  <c r="B4" i="8"/>
  <c r="B3" i="8"/>
  <c r="H11" i="1" l="1"/>
  <c r="C4" i="2"/>
  <c r="C5" i="2"/>
  <c r="C6" i="2"/>
  <c r="C7" i="2"/>
</calcChain>
</file>

<file path=xl/sharedStrings.xml><?xml version="1.0" encoding="utf-8"?>
<sst xmlns="http://schemas.openxmlformats.org/spreadsheetml/2006/main" count="104" uniqueCount="62">
  <si>
    <t>EUR</t>
  </si>
  <si>
    <t>Export fee</t>
  </si>
  <si>
    <t>Import fee</t>
  </si>
  <si>
    <t>Technology</t>
  </si>
  <si>
    <t>Biogas</t>
  </si>
  <si>
    <t>Geothermal</t>
  </si>
  <si>
    <t>Waste</t>
  </si>
  <si>
    <t>Solar</t>
  </si>
  <si>
    <t>Wind</t>
  </si>
  <si>
    <t>Hydro</t>
  </si>
  <si>
    <t>Side</t>
  </si>
  <si>
    <t>Buy</t>
  </si>
  <si>
    <t>Sell</t>
  </si>
  <si>
    <t>Hungary</t>
  </si>
  <si>
    <t>Biomass</t>
  </si>
  <si>
    <t>Landfill gas</t>
  </si>
  <si>
    <t>Installed capacity</t>
  </si>
  <si>
    <t>Month</t>
  </si>
  <si>
    <t>Yearly</t>
  </si>
  <si>
    <t>Monthly</t>
  </si>
  <si>
    <t>MWh</t>
  </si>
  <si>
    <t>EUR/MWh</t>
  </si>
  <si>
    <t>EUR/quarter</t>
  </si>
  <si>
    <t>Membership fee</t>
  </si>
  <si>
    <t>Transaction fee</t>
  </si>
  <si>
    <t>Price</t>
  </si>
  <si>
    <t>Price suggestion</t>
  </si>
  <si>
    <t>Production month</t>
  </si>
  <si>
    <t>Yearly GO quantity</t>
  </si>
  <si>
    <t>Yearly GO value</t>
  </si>
  <si>
    <t>HUPX GO Fee Schedule</t>
  </si>
  <si>
    <t>Instruction</t>
  </si>
  <si>
    <t>Choosable field</t>
  </si>
  <si>
    <t>Outside of Hungary</t>
  </si>
  <si>
    <t>Landfill Gas</t>
  </si>
  <si>
    <t>Calculation per Auction</t>
  </si>
  <si>
    <t>Auction quantity</t>
  </si>
  <si>
    <t>Auction value</t>
  </si>
  <si>
    <t>Yearly fees</t>
  </si>
  <si>
    <t>Value with fees included</t>
  </si>
  <si>
    <t>3. Insert Price, based on price suggestions of recent HU, HR and FR GO auctions.</t>
  </si>
  <si>
    <t>2. Insert production or capacity data based on selection.</t>
  </si>
  <si>
    <t>Calculation per calendar year</t>
  </si>
  <si>
    <t>1. Select Side, Country, Technology and Production month.</t>
  </si>
  <si>
    <t>2022.06.14</t>
  </si>
  <si>
    <t>2022.07.25</t>
  </si>
  <si>
    <t>Estimations from Jul-2022.</t>
  </si>
  <si>
    <t>HUPX GO VWAP</t>
  </si>
  <si>
    <t>CROPEX GO marginal price</t>
  </si>
  <si>
    <t>EEX GO VWAP</t>
  </si>
  <si>
    <t>Non-AIB price suggestion</t>
  </si>
  <si>
    <t>Source</t>
  </si>
  <si>
    <t>https://www.cropex.hr/en/guarantees-of-origin/rezultati-drazbi-jamstava-podrijetla.html</t>
  </si>
  <si>
    <t>https://www.eex.com/en/services/registry-services/french-auctions-for-guarantees-of-origin#11025</t>
  </si>
  <si>
    <t xml:space="preserve"> </t>
  </si>
  <si>
    <t>https://hupx.hu/hu/go-piac/piaci-adatok?date=2022-06-14</t>
  </si>
  <si>
    <t>From/to</t>
  </si>
  <si>
    <t>Disclaimer: HUPX GO calculator Excel sheet is solely for information purposes, which contains analyst opinions and does not necessarily represent the official views of HUPX. The present Excel sheet does not count as financial advice.</t>
  </si>
  <si>
    <t>Transaction fees</t>
  </si>
  <si>
    <t>Installed capacity / Planned installed capacity based on capacity forecast of MAVIR (MW)</t>
  </si>
  <si>
    <t>Issued GOs / Planned issuance based on production forecast of MAVIR (MWh)</t>
  </si>
  <si>
    <t>SUM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</si>
</sst>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yyyy"/>
    <numFmt numFmtId="165" formatCode="[$-409]mmm\-yy"/>
  </numFmts>
  <fonts count="10"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scheme val="minor"/>
    </font>
    <font>
      <u/>
      <sz val="11"/>
      <color theme="10"/>
      <name val="Calibri"/>
      <family val="2"/>
      <charset val="238"/>
      <scheme val="minor"/>
    </font>
    <font>
      <i/>
      <sz val="11"/>
      <color theme="1"/>
      <name val="Calibri"/>
      <family val="2"/>
      <charset val="238"/>
      <scheme val="minor"/>
    </font>
    <font>
      <u/>
      <sz val="11"/>
      <color theme="10"/>
      <name val="Calibri"/>
      <family val="2"/>
      <scheme val="minor"/>
    </font>
    <font>
      <sz val="10"/>
      <name val="Arial"/>
      <family val="2"/>
      <charset val="238"/>
    </font>
    <font>
      <b/>
      <sz val="10"/>
      <color rgb="FFFFFFFF"/>
      <name val="Arial"/>
      <family val="2"/>
      <charset val="238"/>
    </font>
    <font>
      <i/>
      <sz val="9"/>
      <color theme="1"/>
      <name val="Calibri"/>
      <family val="2"/>
      <charset val="238"/>
      <scheme val="minor"/>
    </font>
  </fonts>
  <fills count="5">
    <fill>
      <patternFill patternType="none"/>
    </fill>
    <fill>
      <patternFill patternType="gray125"/>
    </fill>
    <fill>
      <patternFill patternType="solid">
        <fgColor rgb="FF4A8E1E"/>
        <bgColor rgb="FF6F97A3"/>
      </patternFill>
    </fill>
    <fill>
      <patternFill patternType="solid">
        <fgColor theme="0" tint="-0.14999847407452621"/>
        <bgColor indexed="64"/>
      </patternFill>
    </fill>
    <fill>
      <patternFill patternType="solid">
        <fgColor rgb="FF0091AE"/>
        <bgColor rgb="FF6F97A3"/>
      </patternFill>
    </fill>
  </fills>
  <borders count="16">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7">
    <xf numFmtId="0" fontId="0" fillId="0" borderId="0"/>
    <xf numFmtId="0" fontId="1" fillId="0" borderId="0"/>
    <xf numFmtId="0" fontId="3" fillId="0" borderId="0"/>
    <xf numFmtId="0" fontId="4" fillId="0" borderId="0" applyNumberFormat="0" applyFill="0" applyBorder="0" applyAlignment="0" applyProtection="0"/>
    <xf numFmtId="0" fontId="1" fillId="0" borderId="0"/>
    <xf numFmtId="0" fontId="6" fillId="0" borderId="0" applyNumberFormat="0" applyFill="0" applyBorder="0" applyAlignment="0" applyProtection="0"/>
    <xf numFmtId="0" fontId="7" fillId="0" borderId="0"/>
  </cellStyleXfs>
  <cellXfs count="51">
    <xf numFmtId="0" fontId="0" fillId="0" borderId="0" xfId="0"/>
    <xf numFmtId="2" fontId="0" fillId="0" borderId="0" xfId="0" applyNumberFormat="1"/>
    <xf numFmtId="0" fontId="0" fillId="0" borderId="2" xfId="0" applyBorder="1" applyAlignment="1">
      <alignment horizontal="center"/>
    </xf>
    <xf numFmtId="0" fontId="0" fillId="0" borderId="3" xfId="0" applyBorder="1" applyAlignment="1">
      <alignment horizontal="center"/>
    </xf>
    <xf numFmtId="14" fontId="0" fillId="0" borderId="0" xfId="0" applyNumberFormat="1"/>
    <xf numFmtId="0" fontId="2" fillId="0" borderId="0" xfId="4" applyFont="1"/>
    <xf numFmtId="0" fontId="3" fillId="0" borderId="0" xfId="2"/>
    <xf numFmtId="0" fontId="5" fillId="0" borderId="0" xfId="2" applyFont="1"/>
    <xf numFmtId="164" fontId="1" fillId="0" borderId="0" xfId="4" applyNumberFormat="1"/>
    <xf numFmtId="3" fontId="1" fillId="0" borderId="0" xfId="4" applyNumberFormat="1"/>
    <xf numFmtId="0" fontId="2" fillId="0" borderId="0" xfId="0" applyFont="1"/>
    <xf numFmtId="4" fontId="3" fillId="0" borderId="0" xfId="2" applyNumberFormat="1"/>
    <xf numFmtId="4" fontId="1" fillId="0" borderId="0" xfId="4" applyNumberFormat="1"/>
    <xf numFmtId="1" fontId="1" fillId="0" borderId="0" xfId="4" applyNumberFormat="1"/>
    <xf numFmtId="1" fontId="0" fillId="0" borderId="0" xfId="0" applyNumberFormat="1"/>
    <xf numFmtId="0" fontId="0" fillId="0" borderId="6" xfId="0" applyBorder="1" applyAlignment="1">
      <alignment horizontal="center"/>
    </xf>
    <xf numFmtId="4" fontId="0" fillId="0" borderId="4" xfId="0" applyNumberFormat="1" applyBorder="1" applyAlignment="1">
      <alignment horizontal="center"/>
    </xf>
    <xf numFmtId="3" fontId="0" fillId="0" borderId="4" xfId="0" applyNumberFormat="1" applyBorder="1" applyAlignment="1">
      <alignment horizontal="center"/>
    </xf>
    <xf numFmtId="0" fontId="0" fillId="0" borderId="4" xfId="0" applyBorder="1"/>
    <xf numFmtId="0" fontId="0" fillId="3" borderId="0" xfId="0" applyFill="1"/>
    <xf numFmtId="0" fontId="0" fillId="0" borderId="10" xfId="0" applyBorder="1" applyAlignment="1">
      <alignment horizontal="left"/>
    </xf>
    <xf numFmtId="0" fontId="0" fillId="0" borderId="11" xfId="0" applyBorder="1" applyAlignment="1">
      <alignment horizontal="left"/>
    </xf>
    <xf numFmtId="4" fontId="0" fillId="0" borderId="12" xfId="0" applyNumberFormat="1" applyBorder="1" applyAlignment="1">
      <alignment horizontal="center"/>
    </xf>
    <xf numFmtId="0" fontId="0" fillId="0" borderId="13" xfId="0" applyBorder="1" applyAlignment="1">
      <alignment horizontal="left"/>
    </xf>
    <xf numFmtId="0" fontId="0" fillId="0" borderId="10" xfId="0" applyBorder="1"/>
    <xf numFmtId="0" fontId="0" fillId="0" borderId="2" xfId="0" applyBorder="1"/>
    <xf numFmtId="0" fontId="0" fillId="0" borderId="11" xfId="0" applyBorder="1"/>
    <xf numFmtId="0" fontId="0" fillId="0" borderId="12" xfId="0" applyBorder="1"/>
    <xf numFmtId="0" fontId="0" fillId="0" borderId="3" xfId="0" applyBorder="1"/>
    <xf numFmtId="14" fontId="0" fillId="0" borderId="0" xfId="0" quotePrefix="1" applyNumberFormat="1"/>
    <xf numFmtId="0" fontId="0" fillId="0" borderId="0" xfId="0" applyAlignment="1">
      <alignment wrapText="1"/>
    </xf>
    <xf numFmtId="0" fontId="4" fillId="0" borderId="0" xfId="3"/>
    <xf numFmtId="0" fontId="9" fillId="0" borderId="0" xfId="0" applyFont="1"/>
    <xf numFmtId="0" fontId="0" fillId="3" borderId="5" xfId="0" applyFill="1" applyBorder="1" applyAlignment="1" applyProtection="1">
      <alignment horizontal="center"/>
      <protection locked="0"/>
    </xf>
    <xf numFmtId="0" fontId="0" fillId="3" borderId="4" xfId="0" applyFill="1" applyBorder="1" applyAlignment="1" applyProtection="1">
      <alignment horizontal="center"/>
      <protection locked="0"/>
    </xf>
    <xf numFmtId="165" fontId="0" fillId="3" borderId="4" xfId="0" applyNumberFormat="1" applyFill="1" applyBorder="1" applyAlignment="1" applyProtection="1">
      <alignment horizontal="center"/>
      <protection locked="0"/>
    </xf>
    <xf numFmtId="4" fontId="0" fillId="3" borderId="4" xfId="0" applyNumberFormat="1" applyFill="1" applyBorder="1" applyAlignment="1" applyProtection="1">
      <alignment horizontal="center"/>
      <protection locked="0"/>
    </xf>
    <xf numFmtId="2" fontId="0" fillId="3" borderId="4" xfId="0" applyNumberFormat="1" applyFill="1" applyBorder="1" applyAlignment="1" applyProtection="1">
      <alignment horizontal="center"/>
      <protection locked="0"/>
    </xf>
    <xf numFmtId="0" fontId="0" fillId="3" borderId="10" xfId="0" applyFill="1" applyBorder="1" applyAlignment="1" applyProtection="1">
      <alignment horizontal="left"/>
      <protection locked="0"/>
    </xf>
    <xf numFmtId="0" fontId="8" fillId="2" borderId="7" xfId="0" applyFont="1" applyFill="1" applyBorder="1" applyAlignment="1">
      <alignment horizontal="center" vertical="center" wrapText="1" readingOrder="1"/>
    </xf>
    <xf numFmtId="0" fontId="8" fillId="2" borderId="8" xfId="0" applyFont="1" applyFill="1" applyBorder="1" applyAlignment="1">
      <alignment horizontal="center" vertical="center" wrapText="1" readingOrder="1"/>
    </xf>
    <xf numFmtId="0" fontId="8" fillId="2" borderId="9" xfId="0" applyFont="1" applyFill="1" applyBorder="1" applyAlignment="1">
      <alignment horizontal="center" vertical="center" wrapText="1" readingOrder="1"/>
    </xf>
    <xf numFmtId="0" fontId="8" fillId="2" borderId="14" xfId="0" applyFont="1" applyFill="1" applyBorder="1" applyAlignment="1">
      <alignment horizontal="center" vertical="center" wrapText="1" readingOrder="1"/>
    </xf>
    <xf numFmtId="0" fontId="8" fillId="2" borderId="15" xfId="0" applyFont="1" applyFill="1" applyBorder="1" applyAlignment="1">
      <alignment horizontal="center" vertical="center" wrapText="1" readingOrder="1"/>
    </xf>
    <xf numFmtId="0" fontId="8" fillId="2" borderId="1" xfId="0" applyFont="1" applyFill="1" applyBorder="1" applyAlignment="1">
      <alignment horizontal="center" vertical="center" wrapText="1" readingOrder="1"/>
    </xf>
    <xf numFmtId="0" fontId="8" fillId="4" borderId="7" xfId="0" applyFont="1" applyFill="1" applyBorder="1" applyAlignment="1">
      <alignment horizontal="center" vertical="center" wrapText="1" readingOrder="1"/>
    </xf>
    <xf numFmtId="0" fontId="8" fillId="4" borderId="8" xfId="0" applyFont="1" applyFill="1" applyBorder="1" applyAlignment="1">
      <alignment horizontal="center" vertical="center" wrapText="1" readingOrder="1"/>
    </xf>
    <xf numFmtId="0" fontId="8" fillId="4" borderId="9" xfId="0" applyFont="1" applyFill="1" applyBorder="1" applyAlignment="1">
      <alignment horizontal="center" vertical="center" wrapText="1" readingOrder="1"/>
    </xf>
    <xf numFmtId="0" fontId="2" fillId="0" borderId="0" xfId="2" applyFont="1" applyAlignment="1">
      <alignment horizontal="center"/>
    </xf>
    <xf numFmtId="0" fontId="2" fillId="0" borderId="0" xfId="4" applyFont="1" applyAlignment="1">
      <alignment horizontal="center"/>
    </xf>
    <xf numFmtId="0" fontId="0" fillId="0" borderId="0" xfId="0" applyAlignment="1">
      <alignment horizontal="center" wrapText="1"/>
    </xf>
  </cellXfs>
  <cellStyles count="7">
    <cellStyle name="Hivatkozás" xfId="3" builtinId="8"/>
    <cellStyle name="Hyperlink 2" xfId="5" xr:uid="{952E6575-090C-49DD-ADBB-F4A92389F69D}"/>
    <cellStyle name="Normál" xfId="0" builtinId="0"/>
    <cellStyle name="Normal 2" xfId="2" xr:uid="{25789BF3-DAA0-4278-997D-87F10D0E9182}"/>
    <cellStyle name="Normal 2 2" xfId="4" xr:uid="{82AAB18E-826F-4A97-BD25-5386E061AD43}"/>
    <cellStyle name="Normal 3" xfId="6" xr:uid="{86409FA7-A5CA-4BC0-A9B6-58578FA31FF6}"/>
    <cellStyle name="Normal 4" xfId="1" xr:uid="{7689A4B1-4D10-484A-9786-13CC939A4AAE}"/>
  </cellStyles>
  <dxfs count="0"/>
  <tableStyles count="0" defaultTableStyle="TableStyleMedium2" defaultPivotStyle="PivotStyleLight16"/>
  <colors>
    <mruColors>
      <color rgb="FF4A8E1E"/>
      <color rgb="FF0091AE"/>
      <color rgb="FF00AF93"/>
      <color rgb="FF00AF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77635</xdr:colOff>
      <xdr:row>13</xdr:row>
      <xdr:rowOff>2</xdr:rowOff>
    </xdr:from>
    <xdr:to>
      <xdr:col>4</xdr:col>
      <xdr:colOff>25882</xdr:colOff>
      <xdr:row>14</xdr:row>
      <xdr:rowOff>77641</xdr:rowOff>
    </xdr:to>
    <xdr:sp macro="" textlink="">
      <xdr:nvSpPr>
        <xdr:cNvPr id="4" name="Arrow: Bent 3">
          <a:extLst>
            <a:ext uri="{FF2B5EF4-FFF2-40B4-BE49-F238E27FC236}">
              <a16:creationId xmlns:a16="http://schemas.microsoft.com/office/drawing/2014/main" id="{B5E3CFB6-DF76-1F88-81B3-278C08A2F7F1}"/>
            </a:ext>
          </a:extLst>
        </xdr:cNvPr>
        <xdr:cNvSpPr/>
      </xdr:nvSpPr>
      <xdr:spPr>
        <a:xfrm rot="5400000">
          <a:off x="2376577" y="-176842"/>
          <a:ext cx="258794" cy="1337100"/>
        </a:xfrm>
        <a:prstGeom prst="bentArrow">
          <a:avLst/>
        </a:prstGeom>
        <a:solidFill>
          <a:srgbClr val="4A8E1E"/>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editAs="oneCell">
    <xdr:from>
      <xdr:col>11</xdr:col>
      <xdr:colOff>517586</xdr:colOff>
      <xdr:row>1</xdr:row>
      <xdr:rowOff>155275</xdr:rowOff>
    </xdr:from>
    <xdr:to>
      <xdr:col>13</xdr:col>
      <xdr:colOff>420969</xdr:colOff>
      <xdr:row>6</xdr:row>
      <xdr:rowOff>28217</xdr:rowOff>
    </xdr:to>
    <xdr:pic>
      <xdr:nvPicPr>
        <xdr:cNvPr id="6" name="Kép 2">
          <a:extLst>
            <a:ext uri="{FF2B5EF4-FFF2-40B4-BE49-F238E27FC236}">
              <a16:creationId xmlns:a16="http://schemas.microsoft.com/office/drawing/2014/main" id="{CF3E7E36-9CEE-440E-B49A-16645C92EF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56144" y="345056"/>
          <a:ext cx="2586199" cy="787342"/>
        </a:xfrm>
        <a:prstGeom prst="rect">
          <a:avLst/>
        </a:prstGeom>
      </xdr:spPr>
    </xdr:pic>
    <xdr:clientData/>
  </xdr:twoCellAnchor>
  <xdr:twoCellAnchor editAs="oneCell">
    <xdr:from>
      <xdr:col>1</xdr:col>
      <xdr:colOff>43132</xdr:colOff>
      <xdr:row>14</xdr:row>
      <xdr:rowOff>138023</xdr:rowOff>
    </xdr:from>
    <xdr:to>
      <xdr:col>4</xdr:col>
      <xdr:colOff>610659</xdr:colOff>
      <xdr:row>22</xdr:row>
      <xdr:rowOff>81429</xdr:rowOff>
    </xdr:to>
    <xdr:pic>
      <xdr:nvPicPr>
        <xdr:cNvPr id="9" name="Picture 8">
          <a:extLst>
            <a:ext uri="{FF2B5EF4-FFF2-40B4-BE49-F238E27FC236}">
              <a16:creationId xmlns:a16="http://schemas.microsoft.com/office/drawing/2014/main" id="{34D4CAB6-C5B3-5EDF-3BFA-083D312D31F3}"/>
            </a:ext>
          </a:extLst>
        </xdr:cNvPr>
        <xdr:cNvPicPr>
          <a:picLocks noChangeAspect="1"/>
        </xdr:cNvPicPr>
      </xdr:nvPicPr>
      <xdr:blipFill>
        <a:blip xmlns:r="http://schemas.openxmlformats.org/officeDocument/2006/relationships" r:embed="rId2"/>
        <a:stretch>
          <a:fillRect/>
        </a:stretch>
      </xdr:blipFill>
      <xdr:spPr>
        <a:xfrm>
          <a:off x="163902" y="2700068"/>
          <a:ext cx="3724795" cy="1409897"/>
        </a:xfrm>
        <a:prstGeom prst="rect">
          <a:avLst/>
        </a:prstGeom>
        <a:effectLst>
          <a:outerShdw blurRad="50800" dist="38100" dir="2700000" algn="tl"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inter\Desktop\KAT_es_premium_tamogatas_statisztikai_adatai_202201_f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talom"/>
      <sheetName val="KAT_osszetetel"/>
      <sheetName val="premium_osszetetel"/>
      <sheetName val="KAT_BT"/>
      <sheetName val="PRT_BT"/>
      <sheetName val="menetrend-teny"/>
      <sheetName val="negyedoras_NOM_ACT_KAT"/>
      <sheetName val="negyedoras_ACT_PRT"/>
      <sheetName val="átl_men_elt_DA_ID"/>
      <sheetName val="DA_kereskedes"/>
      <sheetName val="ID_kereskedes"/>
      <sheetName val="ID_teljesules_db"/>
      <sheetName val="KAT_termeles"/>
      <sheetName val="KAT_napos_orakkal"/>
      <sheetName val="KAT_term_tipus_menny"/>
      <sheetName val="KAT_tám_tipus_ertek"/>
      <sheetName val="PT_term_tipus_menny"/>
      <sheetName val="PT_tám_tipus_ertek"/>
      <sheetName val="Termelés_arány"/>
      <sheetName val="penzeszkoz"/>
      <sheetName val="KAT_kiegyenlites"/>
      <sheetName val="KAT_KE_potdij"/>
      <sheetName val="KAT_KE_tipus"/>
      <sheetName val="KAT_KE_fajlagos"/>
      <sheetName val="okozoi_elteres"/>
      <sheetName val="KAT_KE_elszamolas"/>
      <sheetName val="KAT_KE_elszamolas_2"/>
      <sheetName val="komp hatá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s://hupx.hu/hu/go-piac/piaci-adatok?date=2022-06-14" TargetMode="External"/><Relationship Id="rId2" Type="http://schemas.openxmlformats.org/officeDocument/2006/relationships/hyperlink" Target="https://www.eex.com/en/services/registry-services/french-auctions-for-guarantees-of-origin" TargetMode="External"/><Relationship Id="rId1" Type="http://schemas.openxmlformats.org/officeDocument/2006/relationships/hyperlink" Target="https://www.cropex.hr/en/guarantees-of-origin/rezultati-drazbi-jamstava-podrijetla.html" TargetMode="External"/><Relationship Id="rId4" Type="http://schemas.openxmlformats.org/officeDocument/2006/relationships/hyperlink" Target="https://www.greenfac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352B3-829E-4426-A1FD-230C49DD5D4E}">
  <sheetPr>
    <tabColor rgb="FF4A8E1E"/>
  </sheetPr>
  <dimension ref="B1:N26"/>
  <sheetViews>
    <sheetView showGridLines="0" tabSelected="1" zoomScale="110" zoomScaleNormal="110" workbookViewId="0">
      <selection activeCell="G22" sqref="G22"/>
    </sheetView>
  </sheetViews>
  <sheetFormatPr defaultRowHeight="14.5" x14ac:dyDescent="0.35"/>
  <cols>
    <col min="1" max="1" width="1.7265625" customWidth="1"/>
    <col min="2" max="2" width="23.7265625" bestFit="1" customWidth="1"/>
    <col min="3" max="3" width="11.08984375" customWidth="1"/>
    <col min="4" max="4" width="10.90625" bestFit="1" customWidth="1"/>
    <col min="8" max="8" width="21.26953125" bestFit="1" customWidth="1"/>
    <col min="9" max="9" width="17.6328125" customWidth="1"/>
    <col min="10" max="10" width="9.7265625" customWidth="1"/>
    <col min="11" max="11" width="3.453125" customWidth="1"/>
    <col min="12" max="12" width="21.26953125" bestFit="1" customWidth="1"/>
    <col min="13" max="13" width="17.6328125" customWidth="1"/>
    <col min="14" max="14" width="9.7265625" customWidth="1"/>
  </cols>
  <sheetData>
    <row r="1" spans="2:14" ht="15" thickBot="1" x14ac:dyDescent="0.4"/>
    <row r="2" spans="2:14" x14ac:dyDescent="0.35">
      <c r="B2" s="42" t="s">
        <v>30</v>
      </c>
      <c r="C2" s="43"/>
      <c r="D2" s="44"/>
    </row>
    <row r="3" spans="2:14" x14ac:dyDescent="0.35">
      <c r="B3" s="24" t="s">
        <v>23</v>
      </c>
      <c r="C3" s="18">
        <v>250</v>
      </c>
      <c r="D3" s="25" t="s">
        <v>22</v>
      </c>
    </row>
    <row r="4" spans="2:14" x14ac:dyDescent="0.35">
      <c r="B4" s="24" t="s">
        <v>24</v>
      </c>
      <c r="C4" s="18">
        <v>0.03</v>
      </c>
      <c r="D4" s="25" t="s">
        <v>21</v>
      </c>
    </row>
    <row r="5" spans="2:14" x14ac:dyDescent="0.35">
      <c r="B5" s="24" t="s">
        <v>1</v>
      </c>
      <c r="C5" s="18">
        <v>1.35E-2</v>
      </c>
      <c r="D5" s="25" t="s">
        <v>21</v>
      </c>
    </row>
    <row r="6" spans="2:14" ht="15" thickBot="1" x14ac:dyDescent="0.4">
      <c r="B6" s="26" t="s">
        <v>2</v>
      </c>
      <c r="C6" s="27">
        <v>2.7E-2</v>
      </c>
      <c r="D6" s="28" t="s">
        <v>21</v>
      </c>
    </row>
    <row r="8" spans="2:14" ht="15" thickBot="1" x14ac:dyDescent="0.4"/>
    <row r="9" spans="2:14" x14ac:dyDescent="0.35">
      <c r="B9" s="10" t="s">
        <v>31</v>
      </c>
      <c r="H9" s="39" t="s">
        <v>35</v>
      </c>
      <c r="I9" s="40"/>
      <c r="J9" s="41"/>
    </row>
    <row r="10" spans="2:14" x14ac:dyDescent="0.35">
      <c r="B10" t="s">
        <v>43</v>
      </c>
      <c r="H10" s="23" t="s">
        <v>10</v>
      </c>
      <c r="I10" s="33" t="s">
        <v>12</v>
      </c>
      <c r="J10" s="15"/>
    </row>
    <row r="11" spans="2:14" x14ac:dyDescent="0.35">
      <c r="B11" t="s">
        <v>41</v>
      </c>
      <c r="H11" s="20" t="str">
        <f>IF(I10="Sell","From","To")</f>
        <v>From</v>
      </c>
      <c r="I11" s="34" t="s">
        <v>13</v>
      </c>
      <c r="J11" s="2"/>
    </row>
    <row r="12" spans="2:14" x14ac:dyDescent="0.35">
      <c r="B12" t="s">
        <v>40</v>
      </c>
      <c r="H12" s="20" t="s">
        <v>3</v>
      </c>
      <c r="I12" s="34" t="s">
        <v>7</v>
      </c>
      <c r="J12" s="2"/>
    </row>
    <row r="13" spans="2:14" x14ac:dyDescent="0.35">
      <c r="H13" s="20" t="s">
        <v>27</v>
      </c>
      <c r="I13" s="35">
        <v>44652</v>
      </c>
      <c r="J13" s="2"/>
    </row>
    <row r="14" spans="2:14" x14ac:dyDescent="0.35">
      <c r="B14" s="19" t="s">
        <v>32</v>
      </c>
      <c r="H14" s="38" t="s">
        <v>16</v>
      </c>
      <c r="I14" s="36">
        <v>5</v>
      </c>
      <c r="J14" s="2" t="str">
        <f>IF(H14="Yearly GO quantity","MWh","MW")</f>
        <v>MW</v>
      </c>
    </row>
    <row r="15" spans="2:14" ht="15" thickBot="1" x14ac:dyDescent="0.4">
      <c r="H15" s="20" t="s">
        <v>25</v>
      </c>
      <c r="I15" s="37">
        <v>2</v>
      </c>
      <c r="J15" s="2" t="s">
        <v>21</v>
      </c>
    </row>
    <row r="16" spans="2:14" x14ac:dyDescent="0.35">
      <c r="H16" s="20" t="s">
        <v>26</v>
      </c>
      <c r="I16" s="16">
        <f>IF(AND(I11="Hungary",I13&lt;DATE(2022,2,1)),INDEX(Misc!$C:$C,MATCH($I$12,Misc!A:A,0)),INDEX(Misc!$B:$B,MATCH($I$12,Misc!A:A,0)))</f>
        <v>2.5150000000000001</v>
      </c>
      <c r="J16" s="2" t="s">
        <v>21</v>
      </c>
      <c r="L16" s="45" t="s">
        <v>42</v>
      </c>
      <c r="M16" s="46"/>
      <c r="N16" s="47"/>
    </row>
    <row r="17" spans="2:14" x14ac:dyDescent="0.35">
      <c r="H17" s="20" t="s">
        <v>36</v>
      </c>
      <c r="I17" s="17">
        <f>INT(IF(H14="Yearly GO quantity",I14,I14*INDEX('Hungarian capacity factors'!B2:I13,MATCH(MONTH(I13),'Hungarian capacity factors'!A2:A13,0),MATCH(I12,'Hungarian capacity factors'!B1:I1,0))))</f>
        <v>672</v>
      </c>
      <c r="J17" s="2" t="s">
        <v>20</v>
      </c>
      <c r="L17" s="20" t="s">
        <v>28</v>
      </c>
      <c r="M17" s="17">
        <f>INT(IF(H14="Yearly GO quantity",I14,I14*INDEX('Hungarian capacity factors'!$15:$15,MATCH(Calculator!$I$12,'Hungarian capacity factors'!1:1,0))))</f>
        <v>7034</v>
      </c>
      <c r="N17" s="2" t="s">
        <v>20</v>
      </c>
    </row>
    <row r="18" spans="2:14" x14ac:dyDescent="0.35">
      <c r="H18" s="20" t="s">
        <v>37</v>
      </c>
      <c r="I18" s="16">
        <f>I17*I15</f>
        <v>1344</v>
      </c>
      <c r="J18" s="2" t="s">
        <v>0</v>
      </c>
      <c r="L18" s="20" t="s">
        <v>29</v>
      </c>
      <c r="M18" s="16">
        <f>M17*I15</f>
        <v>14068</v>
      </c>
      <c r="N18" s="2" t="s">
        <v>0</v>
      </c>
    </row>
    <row r="19" spans="2:14" x14ac:dyDescent="0.35">
      <c r="H19" s="20" t="s">
        <v>58</v>
      </c>
      <c r="I19" s="16">
        <f>C4*I17+IF(I11="Hungary",0,IF(I10="Buy",C5*I17,C6*I17))</f>
        <v>20.16</v>
      </c>
      <c r="J19" s="2" t="s">
        <v>0</v>
      </c>
      <c r="L19" s="20" t="s">
        <v>38</v>
      </c>
      <c r="M19" s="16">
        <f>C3*4+C4*M17+IF(I11="Hungary",0,IF(I10="Buy",C5*M17,C6*M17))</f>
        <v>1211.02</v>
      </c>
      <c r="N19" s="2" t="s">
        <v>0</v>
      </c>
    </row>
    <row r="20" spans="2:14" ht="15" thickBot="1" x14ac:dyDescent="0.4">
      <c r="H20" s="21" t="s">
        <v>39</v>
      </c>
      <c r="I20" s="22">
        <f>IF(I10="Sell",I18-I19,I18+I19)</f>
        <v>1323.84</v>
      </c>
      <c r="J20" s="3" t="s">
        <v>0</v>
      </c>
      <c r="L20" s="21" t="s">
        <v>39</v>
      </c>
      <c r="M20" s="22">
        <f>IF(I10="Sell",M18-M19,M18+M19)</f>
        <v>12856.98</v>
      </c>
      <c r="N20" s="3" t="s">
        <v>0</v>
      </c>
    </row>
    <row r="26" spans="2:14" x14ac:dyDescent="0.35">
      <c r="B26" s="32" t="s">
        <v>57</v>
      </c>
    </row>
  </sheetData>
  <sheetProtection algorithmName="SHA-512" hashValue="m8IlbwppH7d+vwgzRsoLHFgfZPP2ddx0nKMlJsRAvKZhTltsYQahrZiDT74PCKRvINTBXcjU83VovnnNovpNdA==" saltValue="mXnlPD5s0/oZoWrfZC0T8g==" spinCount="100000" sheet="1" objects="1" scenarios="1"/>
  <mergeCells count="3">
    <mergeCell ref="H9:J9"/>
    <mergeCell ref="B2:D2"/>
    <mergeCell ref="L16:N16"/>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r:uid="{294BE14D-1845-42E8-A1FB-87C6FAB84E56}">
          <x14:formula1>
            <xm:f>Misc!$H$3:$H$4</xm:f>
          </x14:formula1>
          <xm:sqref>I10</xm:sqref>
        </x14:dataValidation>
        <x14:dataValidation type="list" allowBlank="1" showInputMessage="1" showErrorMessage="1" xr:uid="{4B7D071B-C447-4DF5-BA59-5337BB7CEDE4}">
          <x14:formula1>
            <xm:f>Misc!$I$3:$I$4</xm:f>
          </x14:formula1>
          <xm:sqref>I11</xm:sqref>
        </x14:dataValidation>
        <x14:dataValidation type="list" allowBlank="1" showInputMessage="1" showErrorMessage="1" xr:uid="{7CD1482D-0FAA-4D1C-9A9A-83E053FBE8C3}">
          <x14:formula1>
            <xm:f>'FiT production volumes'!$A$5:$A$16</xm:f>
          </x14:formula1>
          <xm:sqref>I13</xm:sqref>
        </x14:dataValidation>
        <x14:dataValidation type="list" allowBlank="1" showInputMessage="1" showErrorMessage="1" xr:uid="{A982BA96-0135-422E-8CE4-9275196AC8DA}">
          <x14:formula1>
            <xm:f>Misc!$A$3:$A$10</xm:f>
          </x14:formula1>
          <xm:sqref>I10:I12</xm:sqref>
        </x14:dataValidation>
        <x14:dataValidation type="list" allowBlank="1" showInputMessage="1" showErrorMessage="1" xr:uid="{34FD3DDF-E6B0-456F-BF97-681D83F379EF}">
          <x14:formula1>
            <xm:f>Misc!$J$3:$J$4</xm:f>
          </x14:formula1>
          <xm:sqref>H14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6248E-2DFB-43B7-B450-1B47201C5575}">
  <dimension ref="A1:T30"/>
  <sheetViews>
    <sheetView workbookViewId="0">
      <pane xSplit="2" ySplit="2" topLeftCell="C3" activePane="bottomRight" state="frozen"/>
      <selection pane="topRight" activeCell="C1" sqref="C1"/>
      <selection pane="bottomLeft" activeCell="A3" sqref="A3"/>
      <selection pane="bottomRight" sqref="A1:XFD1048576"/>
    </sheetView>
  </sheetViews>
  <sheetFormatPr defaultColWidth="9" defaultRowHeight="14.5" x14ac:dyDescent="0.35"/>
  <cols>
    <col min="1" max="2" width="9" style="6"/>
    <col min="3" max="11" width="10.6328125" style="6" customWidth="1"/>
    <col min="12" max="12" width="9" style="6"/>
    <col min="13" max="20" width="10.6328125" style="6" customWidth="1"/>
    <col min="21" max="16384" width="9" style="6"/>
  </cols>
  <sheetData>
    <row r="1" spans="1:20" x14ac:dyDescent="0.35">
      <c r="C1" s="48" t="s">
        <v>60</v>
      </c>
      <c r="D1" s="48"/>
      <c r="E1" s="48"/>
      <c r="F1" s="48"/>
      <c r="G1" s="48"/>
      <c r="H1" s="48"/>
      <c r="I1" s="48"/>
      <c r="J1" s="48"/>
      <c r="K1" s="48"/>
      <c r="M1" s="48" t="s">
        <v>59</v>
      </c>
      <c r="N1" s="48"/>
      <c r="O1" s="48"/>
      <c r="P1" s="48"/>
      <c r="Q1" s="48"/>
      <c r="R1" s="48"/>
      <c r="S1" s="48"/>
      <c r="T1" s="48"/>
    </row>
    <row r="2" spans="1:20" x14ac:dyDescent="0.35">
      <c r="A2" s="49" t="s">
        <v>17</v>
      </c>
      <c r="B2" s="49"/>
      <c r="C2" s="5" t="s">
        <v>4</v>
      </c>
      <c r="D2" s="5" t="s">
        <v>14</v>
      </c>
      <c r="E2" s="5" t="s">
        <v>15</v>
      </c>
      <c r="F2" s="5" t="s">
        <v>5</v>
      </c>
      <c r="G2" s="5" t="s">
        <v>6</v>
      </c>
      <c r="H2" s="5" t="s">
        <v>7</v>
      </c>
      <c r="I2" s="5" t="s">
        <v>8</v>
      </c>
      <c r="J2" s="5" t="s">
        <v>9</v>
      </c>
      <c r="K2" s="5" t="s">
        <v>61</v>
      </c>
      <c r="M2" s="5" t="s">
        <v>4</v>
      </c>
      <c r="N2" s="5" t="s">
        <v>14</v>
      </c>
      <c r="O2" s="5" t="s">
        <v>15</v>
      </c>
      <c r="P2" s="5" t="s">
        <v>5</v>
      </c>
      <c r="Q2" s="5" t="s">
        <v>6</v>
      </c>
      <c r="R2" s="5" t="s">
        <v>7</v>
      </c>
      <c r="S2" s="5" t="s">
        <v>8</v>
      </c>
      <c r="T2" s="5" t="s">
        <v>9</v>
      </c>
    </row>
    <row r="3" spans="1:20" x14ac:dyDescent="0.35">
      <c r="A3" s="8">
        <v>44378</v>
      </c>
      <c r="B3" s="13">
        <f>MONTH(A3)</f>
        <v>7</v>
      </c>
      <c r="C3" s="9">
        <v>7568</v>
      </c>
      <c r="D3" s="9">
        <v>80722</v>
      </c>
      <c r="E3" s="9">
        <v>561</v>
      </c>
      <c r="F3" s="9">
        <v>239</v>
      </c>
      <c r="G3" s="9">
        <v>1500</v>
      </c>
      <c r="H3" s="9">
        <v>262882</v>
      </c>
      <c r="I3" s="9">
        <v>26181</v>
      </c>
      <c r="J3" s="9">
        <v>23471</v>
      </c>
      <c r="K3" s="9">
        <v>403124</v>
      </c>
      <c r="M3" s="11">
        <v>27.886499999999991</v>
      </c>
      <c r="N3" s="11">
        <v>227.60000000000002</v>
      </c>
      <c r="O3" s="11">
        <v>2.9509999999999956</v>
      </c>
      <c r="P3" s="11">
        <v>2.7</v>
      </c>
      <c r="Q3" s="11">
        <v>7.4589999999999987</v>
      </c>
      <c r="R3" s="11">
        <v>1586.7161500000002</v>
      </c>
      <c r="S3" s="11">
        <v>206.94999999999982</v>
      </c>
      <c r="T3" s="11">
        <v>55.107999999999997</v>
      </c>
    </row>
    <row r="4" spans="1:20" x14ac:dyDescent="0.35">
      <c r="A4" s="8">
        <v>44409</v>
      </c>
      <c r="B4" s="13">
        <f t="shared" ref="B4:B28" si="0">MONTH(A4)</f>
        <v>8</v>
      </c>
      <c r="C4" s="9">
        <v>7295</v>
      </c>
      <c r="D4" s="9">
        <v>70031</v>
      </c>
      <c r="E4" s="9">
        <v>574</v>
      </c>
      <c r="F4" s="9">
        <v>150</v>
      </c>
      <c r="G4" s="9">
        <v>1710</v>
      </c>
      <c r="H4" s="9">
        <v>237915</v>
      </c>
      <c r="I4" s="9">
        <v>19848</v>
      </c>
      <c r="J4" s="9">
        <v>16382</v>
      </c>
      <c r="K4" s="9">
        <v>353905</v>
      </c>
      <c r="M4" s="11">
        <v>26.00599999999999</v>
      </c>
      <c r="N4" s="11">
        <v>227.60000000000002</v>
      </c>
      <c r="O4" s="11">
        <v>2.9509999999999956</v>
      </c>
      <c r="P4" s="11">
        <v>2.7</v>
      </c>
      <c r="Q4" s="11">
        <v>7.4589999999999987</v>
      </c>
      <c r="R4" s="11">
        <v>1614.4755500000003</v>
      </c>
      <c r="S4" s="11">
        <v>206.94999999999982</v>
      </c>
      <c r="T4" s="11">
        <v>55.107999999999997</v>
      </c>
    </row>
    <row r="5" spans="1:20" x14ac:dyDescent="0.35">
      <c r="A5" s="8">
        <v>44440</v>
      </c>
      <c r="B5" s="13">
        <f t="shared" si="0"/>
        <v>9</v>
      </c>
      <c r="C5" s="9">
        <v>7340</v>
      </c>
      <c r="D5" s="9">
        <v>61382</v>
      </c>
      <c r="E5" s="9">
        <v>409</v>
      </c>
      <c r="F5" s="9">
        <v>256</v>
      </c>
      <c r="G5" s="9">
        <v>1790</v>
      </c>
      <c r="H5" s="9">
        <v>200747</v>
      </c>
      <c r="I5" s="9">
        <v>18453</v>
      </c>
      <c r="J5" s="9">
        <v>15867</v>
      </c>
      <c r="K5" s="9">
        <v>306244</v>
      </c>
      <c r="M5" s="11">
        <v>24.80599999999999</v>
      </c>
      <c r="N5" s="11">
        <v>227.60000000000002</v>
      </c>
      <c r="O5" s="11">
        <v>2.9509999999999956</v>
      </c>
      <c r="P5" s="11">
        <v>2.7</v>
      </c>
      <c r="Q5" s="11">
        <v>7.4589999999999987</v>
      </c>
      <c r="R5" s="11">
        <v>1645.7799000000005</v>
      </c>
      <c r="S5" s="11">
        <v>205.94999999999982</v>
      </c>
      <c r="T5" s="11">
        <v>55.107999999999997</v>
      </c>
    </row>
    <row r="6" spans="1:20" x14ac:dyDescent="0.35">
      <c r="A6" s="8">
        <v>44470</v>
      </c>
      <c r="B6" s="13">
        <f t="shared" si="0"/>
        <v>10</v>
      </c>
      <c r="C6" s="9">
        <v>8017</v>
      </c>
      <c r="D6" s="9">
        <v>72820</v>
      </c>
      <c r="E6" s="9">
        <v>240</v>
      </c>
      <c r="F6" s="9">
        <v>267</v>
      </c>
      <c r="G6" s="9">
        <v>1362</v>
      </c>
      <c r="H6" s="9">
        <v>177106</v>
      </c>
      <c r="I6" s="9">
        <v>35781</v>
      </c>
      <c r="J6" s="9">
        <v>12074</v>
      </c>
      <c r="K6" s="9">
        <v>307667</v>
      </c>
      <c r="M6" s="11">
        <v>24.80599999999999</v>
      </c>
      <c r="N6" s="11">
        <v>227.60000000000002</v>
      </c>
      <c r="O6" s="11">
        <v>2.7859999999999956</v>
      </c>
      <c r="P6" s="11">
        <v>2.7</v>
      </c>
      <c r="Q6" s="11">
        <v>7.4589999999999987</v>
      </c>
      <c r="R6" s="11">
        <v>1670.9038500000001</v>
      </c>
      <c r="S6" s="11">
        <v>203.94999999999982</v>
      </c>
      <c r="T6" s="11">
        <v>52.908000000000001</v>
      </c>
    </row>
    <row r="7" spans="1:20" x14ac:dyDescent="0.35">
      <c r="A7" s="8">
        <v>44501</v>
      </c>
      <c r="B7" s="13">
        <f t="shared" si="0"/>
        <v>11</v>
      </c>
      <c r="C7" s="9">
        <v>7045</v>
      </c>
      <c r="D7" s="9">
        <v>70117</v>
      </c>
      <c r="E7" s="9">
        <v>369</v>
      </c>
      <c r="F7" s="9">
        <v>502</v>
      </c>
      <c r="G7" s="9">
        <v>1767</v>
      </c>
      <c r="H7" s="9">
        <v>88174</v>
      </c>
      <c r="I7" s="9">
        <v>29962</v>
      </c>
      <c r="J7" s="9">
        <v>14958</v>
      </c>
      <c r="K7" s="9">
        <v>212894</v>
      </c>
      <c r="M7" s="11">
        <v>24.80599999999999</v>
      </c>
      <c r="N7" s="11">
        <v>227.60000000000002</v>
      </c>
      <c r="O7" s="11">
        <v>2.6209999999999956</v>
      </c>
      <c r="P7" s="11">
        <v>2.7</v>
      </c>
      <c r="Q7" s="11">
        <v>7.4589999999999987</v>
      </c>
      <c r="R7" s="11">
        <v>1713.0400500000003</v>
      </c>
      <c r="S7" s="11">
        <v>202.94999999999982</v>
      </c>
      <c r="T7" s="11">
        <v>50.707999999999998</v>
      </c>
    </row>
    <row r="8" spans="1:20" x14ac:dyDescent="0.35">
      <c r="A8" s="8">
        <v>44531</v>
      </c>
      <c r="B8" s="13">
        <f t="shared" si="0"/>
        <v>12</v>
      </c>
      <c r="C8" s="9">
        <v>7345</v>
      </c>
      <c r="D8" s="9">
        <v>58648</v>
      </c>
      <c r="E8" s="9">
        <v>308</v>
      </c>
      <c r="F8" s="9">
        <v>815</v>
      </c>
      <c r="G8" s="9">
        <v>2020</v>
      </c>
      <c r="H8" s="9">
        <v>60230</v>
      </c>
      <c r="I8" s="9">
        <v>36326</v>
      </c>
      <c r="J8" s="9">
        <v>16374</v>
      </c>
      <c r="K8" s="9">
        <v>182066</v>
      </c>
      <c r="M8" s="11">
        <v>22.872499999999988</v>
      </c>
      <c r="N8" s="11">
        <v>211.75000000000003</v>
      </c>
      <c r="O8" s="11">
        <v>2.6209999999999956</v>
      </c>
      <c r="P8" s="11">
        <v>2.7</v>
      </c>
      <c r="Q8" s="11">
        <v>7.4589999999999987</v>
      </c>
      <c r="R8" s="11">
        <v>1748.2261000000003</v>
      </c>
      <c r="S8" s="11">
        <v>201.94999999999982</v>
      </c>
      <c r="T8" s="11">
        <v>50.615499999999997</v>
      </c>
    </row>
    <row r="9" spans="1:20" x14ac:dyDescent="0.35">
      <c r="A9" s="8">
        <v>44562</v>
      </c>
      <c r="B9" s="13">
        <f t="shared" si="0"/>
        <v>1</v>
      </c>
      <c r="C9" s="9">
        <v>2211</v>
      </c>
      <c r="D9" s="9">
        <v>0</v>
      </c>
      <c r="E9" s="9">
        <v>154</v>
      </c>
      <c r="F9" s="9">
        <v>772</v>
      </c>
      <c r="G9" s="9">
        <v>1858</v>
      </c>
      <c r="H9" s="9">
        <v>101858</v>
      </c>
      <c r="I9" s="9">
        <v>52488</v>
      </c>
      <c r="J9" s="9">
        <v>10712</v>
      </c>
      <c r="K9" s="9">
        <v>170053</v>
      </c>
      <c r="M9" s="11">
        <v>14.59249999999999</v>
      </c>
      <c r="N9" s="11">
        <v>97.950000000000031</v>
      </c>
      <c r="O9" s="11">
        <v>2.2959999999999958</v>
      </c>
      <c r="P9" s="11">
        <v>2.7</v>
      </c>
      <c r="Q9" s="11">
        <v>7.4589999999999987</v>
      </c>
      <c r="R9" s="11">
        <v>1745.1131000000003</v>
      </c>
      <c r="S9" s="11">
        <v>200.94999999999982</v>
      </c>
      <c r="T9" s="11">
        <v>49.202500000000001</v>
      </c>
    </row>
    <row r="10" spans="1:20" x14ac:dyDescent="0.35">
      <c r="A10" s="8">
        <v>44593</v>
      </c>
      <c r="B10" s="13">
        <f t="shared" si="0"/>
        <v>2</v>
      </c>
      <c r="C10" s="9">
        <v>803</v>
      </c>
      <c r="D10" s="9">
        <v>0</v>
      </c>
      <c r="E10" s="9">
        <v>104</v>
      </c>
      <c r="F10" s="9">
        <v>318</v>
      </c>
      <c r="G10" s="9">
        <v>1682</v>
      </c>
      <c r="H10" s="9">
        <v>146053</v>
      </c>
      <c r="I10" s="9">
        <v>53671</v>
      </c>
      <c r="J10" s="9">
        <v>12921</v>
      </c>
      <c r="K10" s="9">
        <v>215552</v>
      </c>
      <c r="M10" s="11">
        <v>7.2459999999999898</v>
      </c>
      <c r="N10" s="11">
        <v>2.8421709430404007E-14</v>
      </c>
      <c r="O10" s="11">
        <v>1.9709999999999956</v>
      </c>
      <c r="P10" s="11">
        <v>2.7</v>
      </c>
      <c r="Q10" s="11">
        <v>7.4589999999999987</v>
      </c>
      <c r="R10" s="11">
        <v>1735.5788000000002</v>
      </c>
      <c r="S10" s="11">
        <v>200.94999999999982</v>
      </c>
      <c r="T10" s="11">
        <v>47.881999999999998</v>
      </c>
    </row>
    <row r="11" spans="1:20" x14ac:dyDescent="0.35">
      <c r="A11" s="8">
        <v>44621</v>
      </c>
      <c r="B11" s="13">
        <f t="shared" si="0"/>
        <v>3</v>
      </c>
      <c r="C11" s="9">
        <v>580</v>
      </c>
      <c r="D11" s="9">
        <v>0</v>
      </c>
      <c r="E11" s="9">
        <v>210</v>
      </c>
      <c r="F11" s="9">
        <v>0</v>
      </c>
      <c r="G11" s="9">
        <v>0</v>
      </c>
      <c r="H11" s="9">
        <v>248304</v>
      </c>
      <c r="I11" s="9">
        <v>25031</v>
      </c>
      <c r="J11" s="9">
        <v>19547</v>
      </c>
      <c r="K11" s="9">
        <v>293672</v>
      </c>
      <c r="M11" s="11">
        <v>6.2459999999999898</v>
      </c>
      <c r="N11" s="11">
        <v>2.8421709430404007E-14</v>
      </c>
      <c r="O11" s="11">
        <v>1.7229999999999956</v>
      </c>
      <c r="P11" s="11">
        <v>2.7</v>
      </c>
      <c r="Q11" s="11">
        <v>3.7294999999999994</v>
      </c>
      <c r="R11" s="11">
        <v>1736.1010000000001</v>
      </c>
      <c r="S11" s="11">
        <v>200.94999999999982</v>
      </c>
      <c r="T11" s="11">
        <v>47.881999999999998</v>
      </c>
    </row>
    <row r="12" spans="1:20" x14ac:dyDescent="0.35">
      <c r="A12" s="8">
        <v>44652</v>
      </c>
      <c r="B12" s="13">
        <f t="shared" si="0"/>
        <v>4</v>
      </c>
      <c r="C12" s="9">
        <v>649</v>
      </c>
      <c r="D12" s="9">
        <v>0</v>
      </c>
      <c r="E12" s="9">
        <v>1</v>
      </c>
      <c r="F12" s="9">
        <v>0</v>
      </c>
      <c r="G12" s="9">
        <v>0</v>
      </c>
      <c r="H12" s="9">
        <v>252411</v>
      </c>
      <c r="I12" s="9">
        <v>40679</v>
      </c>
      <c r="J12" s="9">
        <v>7358</v>
      </c>
      <c r="K12" s="9">
        <v>301098</v>
      </c>
      <c r="L12" s="8"/>
      <c r="M12" s="12">
        <v>6.0459999999999896</v>
      </c>
      <c r="N12" s="12">
        <v>2.8421709430404007E-14</v>
      </c>
      <c r="O12" s="11">
        <v>0.98699999999999566</v>
      </c>
      <c r="P12" s="11">
        <v>2.7</v>
      </c>
      <c r="Q12" s="11">
        <v>0</v>
      </c>
      <c r="R12" s="11">
        <v>1749.3722500000003</v>
      </c>
      <c r="S12" s="11">
        <v>200.94999999999982</v>
      </c>
      <c r="T12" s="11">
        <v>47.881999999999998</v>
      </c>
    </row>
    <row r="13" spans="1:20" x14ac:dyDescent="0.35">
      <c r="A13" s="8">
        <v>44682</v>
      </c>
      <c r="B13" s="13">
        <f t="shared" si="0"/>
        <v>5</v>
      </c>
      <c r="C13" s="9">
        <v>659</v>
      </c>
      <c r="D13" s="9">
        <v>0</v>
      </c>
      <c r="E13" s="9">
        <v>59</v>
      </c>
      <c r="F13" s="9">
        <v>0</v>
      </c>
      <c r="G13" s="9">
        <v>0</v>
      </c>
      <c r="H13" s="9">
        <v>296427</v>
      </c>
      <c r="I13" s="9">
        <v>18957</v>
      </c>
      <c r="J13" s="9">
        <v>15326</v>
      </c>
      <c r="K13" s="9">
        <v>331428</v>
      </c>
      <c r="L13" s="8"/>
      <c r="M13" s="12">
        <v>5.8459999999999894</v>
      </c>
      <c r="N13" s="12">
        <v>2.8421709430404007E-14</v>
      </c>
      <c r="O13" s="11">
        <v>0.49899999999999567</v>
      </c>
      <c r="P13" s="11">
        <v>2.7</v>
      </c>
      <c r="Q13" s="11">
        <v>0</v>
      </c>
      <c r="R13" s="11">
        <v>1677.5922500000004</v>
      </c>
      <c r="S13" s="11">
        <v>200.64999999999981</v>
      </c>
      <c r="T13" s="11">
        <v>47.881999999999998</v>
      </c>
    </row>
    <row r="14" spans="1:20" x14ac:dyDescent="0.35">
      <c r="A14" s="8">
        <v>44713</v>
      </c>
      <c r="B14" s="13">
        <f t="shared" si="0"/>
        <v>6</v>
      </c>
      <c r="C14" s="9">
        <v>244</v>
      </c>
      <c r="D14" s="9">
        <v>0</v>
      </c>
      <c r="E14" s="9">
        <v>1</v>
      </c>
      <c r="F14" s="9">
        <v>0</v>
      </c>
      <c r="G14" s="9">
        <v>0</v>
      </c>
      <c r="H14" s="9">
        <v>302605</v>
      </c>
      <c r="I14" s="9">
        <v>24315</v>
      </c>
      <c r="J14" s="9">
        <v>12969</v>
      </c>
      <c r="K14" s="9">
        <v>340134</v>
      </c>
      <c r="L14" s="8"/>
      <c r="M14" s="12">
        <v>5.1309999999999896</v>
      </c>
      <c r="N14" s="12">
        <v>2.8421709430404007E-14</v>
      </c>
      <c r="O14" s="11">
        <v>0.49899999999999567</v>
      </c>
      <c r="P14" s="11">
        <v>2.7</v>
      </c>
      <c r="Q14" s="11">
        <v>0</v>
      </c>
      <c r="R14" s="11">
        <v>1543.6880000000006</v>
      </c>
      <c r="S14" s="11">
        <v>200.34999999999982</v>
      </c>
      <c r="T14" s="11">
        <v>47.881999999999998</v>
      </c>
    </row>
    <row r="15" spans="1:20" x14ac:dyDescent="0.35">
      <c r="A15" s="8">
        <v>44743</v>
      </c>
      <c r="B15" s="13">
        <f t="shared" si="0"/>
        <v>7</v>
      </c>
      <c r="C15" s="9">
        <v>673</v>
      </c>
      <c r="D15" s="9">
        <v>0</v>
      </c>
      <c r="E15" s="9">
        <v>94</v>
      </c>
      <c r="F15" s="9">
        <v>656</v>
      </c>
      <c r="G15" s="9">
        <v>0</v>
      </c>
      <c r="H15" s="9">
        <v>243023</v>
      </c>
      <c r="I15" s="9">
        <v>20488</v>
      </c>
      <c r="J15" s="9">
        <v>17473</v>
      </c>
      <c r="K15" s="9">
        <v>282407</v>
      </c>
      <c r="L15" s="8"/>
      <c r="M15" s="12">
        <v>4.4159999999999897</v>
      </c>
      <c r="N15" s="12">
        <v>2.8421709430404007E-14</v>
      </c>
      <c r="O15" s="11">
        <v>0.49899999999999567</v>
      </c>
      <c r="P15" s="11">
        <v>2.7</v>
      </c>
      <c r="Q15" s="11">
        <v>0</v>
      </c>
      <c r="R15" s="11">
        <v>1491.8107000000005</v>
      </c>
      <c r="S15" s="11">
        <v>187.09999999999982</v>
      </c>
      <c r="T15" s="11">
        <v>47.881999999999998</v>
      </c>
    </row>
    <row r="16" spans="1:20" x14ac:dyDescent="0.35">
      <c r="A16" s="8">
        <v>44774</v>
      </c>
      <c r="B16" s="13">
        <f t="shared" si="0"/>
        <v>8</v>
      </c>
      <c r="C16" s="9">
        <v>669</v>
      </c>
      <c r="D16" s="9">
        <v>0</v>
      </c>
      <c r="E16" s="9">
        <v>48</v>
      </c>
      <c r="F16" s="9">
        <v>621</v>
      </c>
      <c r="G16" s="9">
        <v>0</v>
      </c>
      <c r="H16" s="9">
        <v>230644</v>
      </c>
      <c r="I16" s="9">
        <v>18631</v>
      </c>
      <c r="J16" s="9">
        <v>11163</v>
      </c>
      <c r="K16" s="9">
        <v>261776</v>
      </c>
      <c r="L16" s="8"/>
      <c r="M16" s="12">
        <v>4.2509999999999897</v>
      </c>
      <c r="N16" s="12">
        <v>2.8421709430404007E-14</v>
      </c>
      <c r="O16" s="11">
        <v>0.24949999999999783</v>
      </c>
      <c r="P16" s="11">
        <v>2.7</v>
      </c>
      <c r="Q16" s="11">
        <v>0</v>
      </c>
      <c r="R16" s="11">
        <v>1500.7666000000004</v>
      </c>
      <c r="S16" s="11">
        <v>173.84999999999982</v>
      </c>
      <c r="T16" s="11">
        <v>48.857999999999997</v>
      </c>
    </row>
    <row r="17" spans="1:20" x14ac:dyDescent="0.35">
      <c r="A17" s="8">
        <v>44805</v>
      </c>
      <c r="B17" s="13">
        <f t="shared" si="0"/>
        <v>9</v>
      </c>
      <c r="C17" s="9">
        <v>600</v>
      </c>
      <c r="D17" s="9">
        <v>0</v>
      </c>
      <c r="E17" s="9">
        <v>0</v>
      </c>
      <c r="F17" s="9">
        <v>676</v>
      </c>
      <c r="G17" s="9">
        <v>0</v>
      </c>
      <c r="H17" s="9">
        <v>188373</v>
      </c>
      <c r="I17" s="9">
        <v>24063</v>
      </c>
      <c r="J17" s="9">
        <v>9548</v>
      </c>
      <c r="K17" s="9">
        <v>223260</v>
      </c>
      <c r="L17" s="8"/>
      <c r="M17" s="12">
        <v>4.0859999999999896</v>
      </c>
      <c r="N17" s="12">
        <v>2.8421709430404007E-14</v>
      </c>
      <c r="O17" s="11">
        <v>0</v>
      </c>
      <c r="P17" s="11">
        <v>2.7</v>
      </c>
      <c r="Q17" s="11">
        <v>0</v>
      </c>
      <c r="R17" s="11">
        <v>1547.4846000000005</v>
      </c>
      <c r="S17" s="11">
        <v>173.84999999999982</v>
      </c>
      <c r="T17" s="11">
        <v>49.833999999999996</v>
      </c>
    </row>
    <row r="18" spans="1:20" x14ac:dyDescent="0.35">
      <c r="A18" s="8">
        <v>44835</v>
      </c>
      <c r="B18" s="13">
        <f t="shared" si="0"/>
        <v>10</v>
      </c>
      <c r="C18" s="9">
        <v>903</v>
      </c>
      <c r="D18" s="9">
        <v>0</v>
      </c>
      <c r="E18" s="9">
        <v>0</v>
      </c>
      <c r="F18" s="9">
        <v>798</v>
      </c>
      <c r="G18" s="9">
        <v>0</v>
      </c>
      <c r="H18" s="9">
        <v>161543</v>
      </c>
      <c r="I18" s="9">
        <v>27401</v>
      </c>
      <c r="J18" s="9">
        <v>13146</v>
      </c>
      <c r="K18" s="9">
        <v>203791</v>
      </c>
      <c r="L18" s="8"/>
      <c r="M18" s="12">
        <v>4.0859999999999896</v>
      </c>
      <c r="N18" s="12">
        <v>2.8421709430404007E-14</v>
      </c>
      <c r="O18" s="11">
        <v>0</v>
      </c>
      <c r="P18" s="11">
        <v>2.7</v>
      </c>
      <c r="Q18" s="11">
        <v>0</v>
      </c>
      <c r="R18" s="11">
        <v>1617.4846000000005</v>
      </c>
      <c r="S18" s="11">
        <v>173.84999999999982</v>
      </c>
      <c r="T18" s="11">
        <v>49.833999999999996</v>
      </c>
    </row>
    <row r="19" spans="1:20" x14ac:dyDescent="0.35">
      <c r="A19" s="8">
        <v>44866</v>
      </c>
      <c r="B19" s="13">
        <f t="shared" si="0"/>
        <v>11</v>
      </c>
      <c r="C19" s="9">
        <v>1077</v>
      </c>
      <c r="D19" s="9">
        <v>0</v>
      </c>
      <c r="E19" s="9">
        <v>0</v>
      </c>
      <c r="F19" s="9">
        <v>819</v>
      </c>
      <c r="G19" s="9">
        <v>0</v>
      </c>
      <c r="H19" s="9">
        <v>111401</v>
      </c>
      <c r="I19" s="9">
        <v>32095</v>
      </c>
      <c r="J19" s="9">
        <v>15106</v>
      </c>
      <c r="K19" s="9">
        <v>160498</v>
      </c>
      <c r="L19" s="9"/>
      <c r="M19" s="12">
        <v>3.7734999999999896</v>
      </c>
      <c r="N19" s="12">
        <v>2.8421709430404007E-14</v>
      </c>
      <c r="O19" s="12">
        <v>0</v>
      </c>
      <c r="P19" s="12">
        <v>2.7</v>
      </c>
      <c r="Q19" s="12">
        <v>0</v>
      </c>
      <c r="R19" s="12">
        <v>1687.4846000000005</v>
      </c>
      <c r="S19" s="12">
        <v>173.84999999999982</v>
      </c>
      <c r="T19" s="12">
        <v>49.833999999999996</v>
      </c>
    </row>
    <row r="20" spans="1:20" x14ac:dyDescent="0.35">
      <c r="A20" s="8">
        <v>44896</v>
      </c>
      <c r="B20" s="13">
        <f t="shared" si="0"/>
        <v>12</v>
      </c>
      <c r="C20" s="9">
        <v>976</v>
      </c>
      <c r="D20" s="9">
        <v>16252</v>
      </c>
      <c r="E20" s="9">
        <v>0</v>
      </c>
      <c r="F20" s="9">
        <v>950</v>
      </c>
      <c r="G20" s="9">
        <v>0</v>
      </c>
      <c r="H20" s="9">
        <v>88227</v>
      </c>
      <c r="I20" s="9">
        <v>34773</v>
      </c>
      <c r="J20" s="9">
        <v>16451</v>
      </c>
      <c r="K20" s="9">
        <v>157629</v>
      </c>
      <c r="L20" s="8"/>
      <c r="M20" s="12">
        <v>3.4609999999999896</v>
      </c>
      <c r="N20" s="12">
        <v>11.950000000000028</v>
      </c>
      <c r="O20" s="11">
        <v>0</v>
      </c>
      <c r="P20" s="11">
        <v>2.7</v>
      </c>
      <c r="Q20" s="11">
        <v>0</v>
      </c>
      <c r="R20" s="11">
        <v>1757.4846000000005</v>
      </c>
      <c r="S20" s="11">
        <v>173.84999999999982</v>
      </c>
      <c r="T20" s="11">
        <v>49.833999999999996</v>
      </c>
    </row>
    <row r="21" spans="1:20" x14ac:dyDescent="0.35">
      <c r="A21" s="8">
        <v>44927</v>
      </c>
      <c r="B21" s="13">
        <f t="shared" si="0"/>
        <v>1</v>
      </c>
      <c r="C21" s="9">
        <v>918</v>
      </c>
      <c r="D21" s="9">
        <v>16252</v>
      </c>
      <c r="E21" s="9">
        <v>0</v>
      </c>
      <c r="F21" s="9">
        <v>934</v>
      </c>
      <c r="G21" s="9">
        <v>0</v>
      </c>
      <c r="H21" s="9">
        <v>104160</v>
      </c>
      <c r="I21" s="9">
        <v>36023</v>
      </c>
      <c r="J21" s="9">
        <v>13500</v>
      </c>
      <c r="K21" s="9">
        <v>171787</v>
      </c>
      <c r="L21" s="8"/>
      <c r="M21" s="12">
        <v>3.4609999999999896</v>
      </c>
      <c r="N21" s="12">
        <v>23.900000000000027</v>
      </c>
      <c r="O21" s="11">
        <v>0</v>
      </c>
      <c r="P21" s="11">
        <v>2.7</v>
      </c>
      <c r="Q21" s="11">
        <v>0</v>
      </c>
      <c r="R21" s="11">
        <v>1852.4846000000005</v>
      </c>
      <c r="S21" s="11">
        <v>173.84999999999982</v>
      </c>
      <c r="T21" s="11">
        <v>49.833999999999996</v>
      </c>
    </row>
    <row r="22" spans="1:20" x14ac:dyDescent="0.35">
      <c r="A22" s="8">
        <v>44958</v>
      </c>
      <c r="B22" s="13">
        <f t="shared" si="0"/>
        <v>2</v>
      </c>
      <c r="C22" s="9">
        <v>889</v>
      </c>
      <c r="D22" s="9">
        <v>16252</v>
      </c>
      <c r="E22" s="9">
        <v>0</v>
      </c>
      <c r="F22" s="9">
        <v>821</v>
      </c>
      <c r="G22" s="9">
        <v>0</v>
      </c>
      <c r="H22" s="9">
        <v>126271</v>
      </c>
      <c r="I22" s="9">
        <v>33834</v>
      </c>
      <c r="J22" s="9">
        <v>13486</v>
      </c>
      <c r="K22" s="9">
        <v>191553</v>
      </c>
      <c r="L22" s="8"/>
      <c r="M22" s="12">
        <v>3.4609999999999896</v>
      </c>
      <c r="N22" s="12">
        <v>23.900000000000027</v>
      </c>
      <c r="O22" s="11">
        <v>0</v>
      </c>
      <c r="P22" s="11">
        <v>2.7</v>
      </c>
      <c r="Q22" s="11">
        <v>0</v>
      </c>
      <c r="R22" s="11">
        <v>1912.4846000000005</v>
      </c>
      <c r="S22" s="11">
        <v>173.84999999999982</v>
      </c>
      <c r="T22" s="11">
        <v>49.833999999999996</v>
      </c>
    </row>
    <row r="23" spans="1:20" x14ac:dyDescent="0.35">
      <c r="A23" s="8">
        <v>44986</v>
      </c>
      <c r="B23" s="13">
        <f t="shared" si="0"/>
        <v>3</v>
      </c>
      <c r="C23" s="9">
        <v>1034</v>
      </c>
      <c r="D23" s="9">
        <v>16252</v>
      </c>
      <c r="E23" s="9">
        <v>0</v>
      </c>
      <c r="F23" s="9">
        <v>810</v>
      </c>
      <c r="G23" s="9">
        <v>0</v>
      </c>
      <c r="H23" s="9">
        <v>204842</v>
      </c>
      <c r="I23" s="9">
        <v>37567</v>
      </c>
      <c r="J23" s="9">
        <v>14353</v>
      </c>
      <c r="K23" s="9">
        <v>274858</v>
      </c>
      <c r="L23" s="8"/>
      <c r="M23" s="12">
        <v>3.4609999999999896</v>
      </c>
      <c r="N23" s="12">
        <v>23.900000000000027</v>
      </c>
      <c r="O23" s="11">
        <v>0</v>
      </c>
      <c r="P23" s="11">
        <v>2.7</v>
      </c>
      <c r="Q23" s="11">
        <v>0</v>
      </c>
      <c r="R23" s="11">
        <v>1912.4846000000005</v>
      </c>
      <c r="S23" s="11">
        <v>173.84999999999982</v>
      </c>
      <c r="T23" s="11">
        <v>49.833999999999996</v>
      </c>
    </row>
    <row r="24" spans="1:20" x14ac:dyDescent="0.35">
      <c r="A24" s="8">
        <v>45017</v>
      </c>
      <c r="B24" s="13">
        <f t="shared" si="0"/>
        <v>4</v>
      </c>
      <c r="C24" s="9">
        <v>805</v>
      </c>
      <c r="D24" s="9">
        <v>16252</v>
      </c>
      <c r="E24" s="9">
        <v>0</v>
      </c>
      <c r="F24" s="9">
        <v>796</v>
      </c>
      <c r="G24" s="9">
        <v>0</v>
      </c>
      <c r="H24" s="9">
        <v>240178</v>
      </c>
      <c r="I24" s="9">
        <v>37849</v>
      </c>
      <c r="J24" s="9">
        <v>15974</v>
      </c>
      <c r="K24" s="9">
        <v>311854</v>
      </c>
      <c r="L24" s="8"/>
      <c r="M24" s="12">
        <v>3.4609999999999896</v>
      </c>
      <c r="N24" s="12">
        <v>23.900000000000027</v>
      </c>
      <c r="O24" s="11">
        <v>0</v>
      </c>
      <c r="P24" s="11">
        <v>2.7</v>
      </c>
      <c r="Q24" s="11">
        <v>0</v>
      </c>
      <c r="R24" s="11">
        <v>1912.4846000000005</v>
      </c>
      <c r="S24" s="11">
        <v>173.84999999999982</v>
      </c>
      <c r="T24" s="11">
        <v>49.833999999999996</v>
      </c>
    </row>
    <row r="25" spans="1:20" x14ac:dyDescent="0.35">
      <c r="A25" s="8">
        <v>45047</v>
      </c>
      <c r="B25" s="13">
        <f t="shared" si="0"/>
        <v>5</v>
      </c>
      <c r="C25" s="9">
        <v>481</v>
      </c>
      <c r="D25" s="9">
        <v>16252</v>
      </c>
      <c r="E25" s="9">
        <v>0</v>
      </c>
      <c r="F25" s="9">
        <v>790</v>
      </c>
      <c r="G25" s="9">
        <v>0</v>
      </c>
      <c r="H25" s="9">
        <v>278705</v>
      </c>
      <c r="I25" s="9">
        <v>29998</v>
      </c>
      <c r="J25" s="9">
        <v>20403</v>
      </c>
      <c r="K25" s="9">
        <v>346629</v>
      </c>
      <c r="L25" s="8"/>
      <c r="M25" s="12">
        <v>3.4609999999999896</v>
      </c>
      <c r="N25" s="12">
        <v>23.900000000000027</v>
      </c>
      <c r="O25" s="11">
        <v>0</v>
      </c>
      <c r="P25" s="11">
        <v>2.7</v>
      </c>
      <c r="Q25" s="11">
        <v>0</v>
      </c>
      <c r="R25" s="11">
        <v>1922.4846000000005</v>
      </c>
      <c r="S25" s="11">
        <v>173.84999999999982</v>
      </c>
      <c r="T25" s="11">
        <v>49.833999999999996</v>
      </c>
    </row>
    <row r="26" spans="1:20" x14ac:dyDescent="0.35">
      <c r="A26" s="8">
        <v>45078</v>
      </c>
      <c r="B26" s="13">
        <f t="shared" si="0"/>
        <v>6</v>
      </c>
      <c r="C26" s="9">
        <v>586</v>
      </c>
      <c r="D26" s="9">
        <v>16252</v>
      </c>
      <c r="E26" s="9">
        <v>0</v>
      </c>
      <c r="F26" s="9">
        <v>584</v>
      </c>
      <c r="G26" s="9">
        <v>0</v>
      </c>
      <c r="H26" s="9">
        <v>310268</v>
      </c>
      <c r="I26" s="9">
        <v>22121</v>
      </c>
      <c r="J26" s="9">
        <v>17960</v>
      </c>
      <c r="K26" s="9">
        <v>367771</v>
      </c>
      <c r="L26" s="8"/>
      <c r="M26" s="12">
        <v>3.4609999999999896</v>
      </c>
      <c r="N26" s="12">
        <v>23.900000000000027</v>
      </c>
      <c r="O26" s="11">
        <v>0</v>
      </c>
      <c r="P26" s="11">
        <v>2.7</v>
      </c>
      <c r="Q26" s="11">
        <v>0</v>
      </c>
      <c r="R26" s="11">
        <v>1971.7696000000005</v>
      </c>
      <c r="S26" s="11">
        <v>173.84999999999982</v>
      </c>
      <c r="T26" s="11">
        <v>49.833999999999996</v>
      </c>
    </row>
    <row r="27" spans="1:20" x14ac:dyDescent="0.35">
      <c r="A27" s="8">
        <v>45108</v>
      </c>
      <c r="B27" s="13">
        <f t="shared" si="0"/>
        <v>7</v>
      </c>
      <c r="C27" s="9">
        <v>655</v>
      </c>
      <c r="D27" s="9">
        <v>16252</v>
      </c>
      <c r="E27" s="9">
        <v>0</v>
      </c>
      <c r="F27" s="9">
        <v>656</v>
      </c>
      <c r="G27" s="9">
        <v>0</v>
      </c>
      <c r="H27" s="9">
        <v>338286</v>
      </c>
      <c r="I27" s="9">
        <v>20488</v>
      </c>
      <c r="J27" s="9">
        <v>17944</v>
      </c>
      <c r="K27" s="9">
        <v>394281</v>
      </c>
      <c r="M27" s="11">
        <v>3.4609999999999896</v>
      </c>
      <c r="N27" s="11">
        <v>23.900000000000027</v>
      </c>
      <c r="O27" s="11">
        <v>0</v>
      </c>
      <c r="P27" s="11">
        <v>2.7</v>
      </c>
      <c r="Q27" s="11">
        <v>0</v>
      </c>
      <c r="R27" s="11">
        <v>2050.3396000000002</v>
      </c>
      <c r="S27" s="11">
        <v>173.84999999999982</v>
      </c>
      <c r="T27" s="11">
        <v>49.833999999999996</v>
      </c>
    </row>
    <row r="28" spans="1:20" x14ac:dyDescent="0.35">
      <c r="A28" s="8">
        <v>45139</v>
      </c>
      <c r="B28" s="13">
        <f t="shared" si="0"/>
        <v>8</v>
      </c>
      <c r="C28" s="9">
        <v>731</v>
      </c>
      <c r="D28" s="9">
        <v>16252</v>
      </c>
      <c r="E28" s="9">
        <v>0</v>
      </c>
      <c r="F28" s="9">
        <v>621</v>
      </c>
      <c r="G28" s="9">
        <v>0</v>
      </c>
      <c r="H28" s="9">
        <v>326257</v>
      </c>
      <c r="I28" s="9">
        <v>18631</v>
      </c>
      <c r="J28" s="9">
        <v>11555</v>
      </c>
      <c r="K28" s="9">
        <v>374047</v>
      </c>
      <c r="M28" s="11">
        <v>3.2959999999999896</v>
      </c>
      <c r="N28" s="11">
        <v>23.900000000000027</v>
      </c>
      <c r="O28" s="11">
        <v>0</v>
      </c>
      <c r="P28" s="11">
        <v>2.7</v>
      </c>
      <c r="Q28" s="11">
        <v>0</v>
      </c>
      <c r="R28" s="11">
        <v>2128.9096000000009</v>
      </c>
      <c r="S28" s="11">
        <v>173.84999999999982</v>
      </c>
      <c r="T28" s="11">
        <v>49.833999999999996</v>
      </c>
    </row>
    <row r="30" spans="1:20" x14ac:dyDescent="0.35">
      <c r="A30" s="7" t="s">
        <v>46</v>
      </c>
    </row>
  </sheetData>
  <sheetProtection algorithmName="SHA-512" hashValue="qNsPJb+KtLNaVqvnN8ZFc8wlGC+aCrksBhmIUnYO9dnSUZKtCmc5s3AihcI6e/rJDfi8yQ9fb9jpd0hV8C1ukg==" saltValue="JYqF/KHk+Qyam94rG7T4pw==" spinCount="100000" sheet="1" objects="1" scenarios="1" selectLockedCells="1" selectUnlockedCells="1"/>
  <mergeCells count="3">
    <mergeCell ref="C1:K1"/>
    <mergeCell ref="M1:T1"/>
    <mergeCell ref="A2:B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5C7C8-CC4C-48B7-82BE-CF62FC7757BB}">
  <dimension ref="A1:I15"/>
  <sheetViews>
    <sheetView workbookViewId="0">
      <selection sqref="A1:XFD1048576"/>
    </sheetView>
  </sheetViews>
  <sheetFormatPr defaultRowHeight="14.5" x14ac:dyDescent="0.35"/>
  <sheetData>
    <row r="1" spans="1:9" x14ac:dyDescent="0.35">
      <c r="A1" s="10" t="s">
        <v>19</v>
      </c>
      <c r="B1" s="5" t="s">
        <v>4</v>
      </c>
      <c r="C1" s="5" t="s">
        <v>14</v>
      </c>
      <c r="D1" s="5" t="s">
        <v>15</v>
      </c>
      <c r="E1" s="5" t="s">
        <v>5</v>
      </c>
      <c r="F1" s="5" t="s">
        <v>6</v>
      </c>
      <c r="G1" s="5" t="s">
        <v>7</v>
      </c>
      <c r="H1" s="5" t="s">
        <v>8</v>
      </c>
      <c r="I1" s="5" t="s">
        <v>9</v>
      </c>
    </row>
    <row r="2" spans="1:9" x14ac:dyDescent="0.35">
      <c r="A2">
        <v>1</v>
      </c>
      <c r="B2" s="14">
        <f>IFERROR(AVERAGEIFS('FiT production volumes'!C:C,'FiT production volumes'!$B:$B,$A2)/AVERAGEIFS('FiT production volumes'!M:M,'FiT production volumes'!$B:$B,$A2),B$15/12)</f>
        <v>173.31819314814322</v>
      </c>
      <c r="C2" s="14">
        <f>IFERROR(AVERAGEIFS('FiT production volumes'!D:D,'FiT production volumes'!$B:$B,$A2)/AVERAGEIFS('FiT production volumes'!N:N,'FiT production volumes'!$B:$B,$A2),C$15/12)</f>
        <v>133.37710299548621</v>
      </c>
      <c r="D2" s="14">
        <f>IFERROR(AVERAGEIFS('FiT production volumes'!E:E,'FiT production volumes'!$B:$B,$A2)/AVERAGEIFS('FiT production volumes'!O:O,'FiT production volumes'!$B:$B,$A2),D$15/12)</f>
        <v>67.073170731707435</v>
      </c>
      <c r="E2" s="14">
        <f>IFERROR(AVERAGEIFS('FiT production volumes'!F:F,'FiT production volumes'!$B:$B,$A2)/AVERAGEIFS('FiT production volumes'!P:P,'FiT production volumes'!$B:$B,$A2),E$15/12)</f>
        <v>315.92592592592592</v>
      </c>
      <c r="F2" s="14">
        <f>IFERROR(AVERAGEIFS('FiT production volumes'!G:G,'FiT production volumes'!$B:$B,$A2)/AVERAGEIFS('FiT production volumes'!Q:Q,'FiT production volumes'!$B:$B,$A2),F$15/12)</f>
        <v>249.09505295616037</v>
      </c>
      <c r="G2" s="14">
        <f>IFERROR(AVERAGEIFS('FiT production volumes'!H:H,'FiT production volumes'!$B:$B,$A2)/AVERAGEIFS('FiT production volumes'!R:R,'FiT production volumes'!$B:$B,$A2),G$15/12)</f>
        <v>57.26543576564994</v>
      </c>
      <c r="H2" s="14">
        <f>IFERROR(AVERAGEIFS('FiT production volumes'!I:I,'FiT production volumes'!$B:$B,$A2)/AVERAGEIFS('FiT production volumes'!S:S,'FiT production volumes'!$B:$B,$A2),H$15/12)</f>
        <v>236.15528281750292</v>
      </c>
      <c r="I2" s="14">
        <f>IFERROR(AVERAGEIFS('FiT production volumes'!J:J,'FiT production volumes'!$B:$B,$A2)/AVERAGEIFS('FiT production volumes'!T:T,'FiT production volumes'!$B:$B,$A2),I$15/12)</f>
        <v>244.47552165110847</v>
      </c>
    </row>
    <row r="3" spans="1:9" x14ac:dyDescent="0.35">
      <c r="A3">
        <v>2</v>
      </c>
      <c r="B3" s="14">
        <f>IFERROR(AVERAGEIFS('FiT production volumes'!C:C,'FiT production volumes'!$B:$B,$A3)/AVERAGEIFS('FiT production volumes'!M:M,'FiT production volumes'!$B:$B,$A3),B$15/12)</f>
        <v>158.02745867189719</v>
      </c>
      <c r="C3" s="14">
        <f>IFERROR(AVERAGEIFS('FiT production volumes'!D:D,'FiT production volumes'!$B:$B,$A3)/AVERAGEIFS('FiT production volumes'!N:N,'FiT production volumes'!$B:$B,$A3),C$15/12)</f>
        <v>679.99999999999841</v>
      </c>
      <c r="D3" s="14">
        <f>IFERROR(AVERAGEIFS('FiT production volumes'!E:E,'FiT production volumes'!$B:$B,$A3)/AVERAGEIFS('FiT production volumes'!O:O,'FiT production volumes'!$B:$B,$A3),D$15/12)</f>
        <v>52.765093860984386</v>
      </c>
      <c r="E3" s="14">
        <f>IFERROR(AVERAGEIFS('FiT production volumes'!F:F,'FiT production volumes'!$B:$B,$A3)/AVERAGEIFS('FiT production volumes'!P:P,'FiT production volumes'!$B:$B,$A3),E$15/12)</f>
        <v>210.92592592592592</v>
      </c>
      <c r="F3" s="14">
        <f>IFERROR(AVERAGEIFS('FiT production volumes'!G:G,'FiT production volumes'!$B:$B,$A3)/AVERAGEIFS('FiT production volumes'!Q:Q,'FiT production volumes'!$B:$B,$A3),F$15/12)</f>
        <v>225.49939670197082</v>
      </c>
      <c r="G3" s="14">
        <f>IFERROR(AVERAGEIFS('FiT production volumes'!H:H,'FiT production volumes'!$B:$B,$A3)/AVERAGEIFS('FiT production volumes'!R:R,'FiT production volumes'!$B:$B,$A3),G$15/12)</f>
        <v>74.648921945819239</v>
      </c>
      <c r="H3" s="14">
        <f>IFERROR(AVERAGEIFS('FiT production volumes'!I:I,'FiT production volumes'!$B:$B,$A3)/AVERAGEIFS('FiT production volumes'!S:S,'FiT production volumes'!$B:$B,$A3),H$15/12)</f>
        <v>233.47118463180388</v>
      </c>
      <c r="I3" s="14">
        <f>IFERROR(AVERAGEIFS('FiT production volumes'!J:J,'FiT production volumes'!$B:$B,$A3)/AVERAGEIFS('FiT production volumes'!T:T,'FiT production volumes'!$B:$B,$A3),I$15/12)</f>
        <v>270.24233492979658</v>
      </c>
    </row>
    <row r="4" spans="1:9" x14ac:dyDescent="0.35">
      <c r="A4">
        <v>3</v>
      </c>
      <c r="B4" s="14">
        <f>IFERROR(AVERAGEIFS('FiT production volumes'!C:C,'FiT production volumes'!$B:$B,$A4)/AVERAGEIFS('FiT production volumes'!M:M,'FiT production volumes'!$B:$B,$A4),B$15/12)</f>
        <v>166.27176264551389</v>
      </c>
      <c r="C4" s="14">
        <f>IFERROR(AVERAGEIFS('FiT production volumes'!D:D,'FiT production volumes'!$B:$B,$A4)/AVERAGEIFS('FiT production volumes'!N:N,'FiT production volumes'!$B:$B,$A4),C$15/12)</f>
        <v>679.99999999999841</v>
      </c>
      <c r="D4" s="14">
        <f>IFERROR(AVERAGEIFS('FiT production volumes'!E:E,'FiT production volumes'!$B:$B,$A4)/AVERAGEIFS('FiT production volumes'!O:O,'FiT production volumes'!$B:$B,$A4),D$15/12)</f>
        <v>121.88044109112045</v>
      </c>
      <c r="E4" s="14">
        <f>IFERROR(AVERAGEIFS('FiT production volumes'!F:F,'FiT production volumes'!$B:$B,$A4)/AVERAGEIFS('FiT production volumes'!P:P,'FiT production volumes'!$B:$B,$A4),E$15/12)</f>
        <v>150</v>
      </c>
      <c r="F4" s="14">
        <f>IFERROR(AVERAGEIFS('FiT production volumes'!G:G,'FiT production volumes'!$B:$B,$A4)/AVERAGEIFS('FiT production volumes'!Q:Q,'FiT production volumes'!$B:$B,$A4),F$15/12)</f>
        <v>0</v>
      </c>
      <c r="G4" s="14">
        <f>IFERROR(AVERAGEIFS('FiT production volumes'!H:H,'FiT production volumes'!$B:$B,$A4)/AVERAGEIFS('FiT production volumes'!R:R,'FiT production volumes'!$B:$B,$A4),G$15/12)</f>
        <v>124.1977165069116</v>
      </c>
      <c r="H4" s="14">
        <f>IFERROR(AVERAGEIFS('FiT production volumes'!I:I,'FiT production volumes'!$B:$B,$A4)/AVERAGEIFS('FiT production volumes'!S:S,'FiT production volumes'!$B:$B,$A4),H$15/12)</f>
        <v>167.01707577374617</v>
      </c>
      <c r="I4" s="14">
        <f>IFERROR(AVERAGEIFS('FiT production volumes'!J:J,'FiT production volumes'!$B:$B,$A4)/AVERAGEIFS('FiT production volumes'!T:T,'FiT production volumes'!$B:$B,$A4),I$15/12)</f>
        <v>346.92373818003193</v>
      </c>
    </row>
    <row r="5" spans="1:9" x14ac:dyDescent="0.35">
      <c r="A5">
        <v>4</v>
      </c>
      <c r="B5" s="14">
        <f>IFERROR(AVERAGEIFS('FiT production volumes'!C:C,'FiT production volumes'!$B:$B,$A5)/AVERAGEIFS('FiT production volumes'!M:M,'FiT production volumes'!$B:$B,$A5),B$15/12)</f>
        <v>152.93993899232177</v>
      </c>
      <c r="C5" s="14">
        <f>IFERROR(AVERAGEIFS('FiT production volumes'!D:D,'FiT production volumes'!$B:$B,$A5)/AVERAGEIFS('FiT production volumes'!N:N,'FiT production volumes'!$B:$B,$A5),C$15/12)</f>
        <v>679.99999999999841</v>
      </c>
      <c r="D5" s="14">
        <f>IFERROR(AVERAGEIFS('FiT production volumes'!E:E,'FiT production volumes'!$B:$B,$A5)/AVERAGEIFS('FiT production volumes'!O:O,'FiT production volumes'!$B:$B,$A5),D$15/12)</f>
        <v>1.0131712259371879</v>
      </c>
      <c r="E5" s="14">
        <f>IFERROR(AVERAGEIFS('FiT production volumes'!F:F,'FiT production volumes'!$B:$B,$A5)/AVERAGEIFS('FiT production volumes'!P:P,'FiT production volumes'!$B:$B,$A5),E$15/12)</f>
        <v>147.40740740740739</v>
      </c>
      <c r="F5" s="14">
        <f>IFERROR(AVERAGEIFS('FiT production volumes'!G:G,'FiT production volumes'!$B:$B,$A5)/AVERAGEIFS('FiT production volumes'!Q:Q,'FiT production volumes'!$B:$B,$A5),F$15/12)</f>
        <v>215.90971822433229</v>
      </c>
      <c r="G5" s="14">
        <f>IFERROR(AVERAGEIFS('FiT production volumes'!H:H,'FiT production volumes'!$B:$B,$A5)/AVERAGEIFS('FiT production volumes'!R:R,'FiT production volumes'!$B:$B,$A5),G$15/12)</f>
        <v>134.51891217429755</v>
      </c>
      <c r="H5" s="14">
        <f>IFERROR(AVERAGEIFS('FiT production volumes'!I:I,'FiT production volumes'!$B:$B,$A5)/AVERAGEIFS('FiT production volumes'!S:S,'FiT production volumes'!$B:$B,$A5),H$15/12)</f>
        <v>209.51974386339401</v>
      </c>
      <c r="I5" s="14">
        <f>IFERROR(AVERAGEIFS('FiT production volumes'!J:J,'FiT production volumes'!$B:$B,$A5)/AVERAGEIFS('FiT production volumes'!T:T,'FiT production volumes'!$B:$B,$A5),I$15/12)</f>
        <v>238.77358876744853</v>
      </c>
    </row>
    <row r="6" spans="1:9" x14ac:dyDescent="0.35">
      <c r="A6">
        <v>5</v>
      </c>
      <c r="B6" s="14">
        <f>IFERROR(AVERAGEIFS('FiT production volumes'!C:C,'FiT production volumes'!$B:$B,$A6)/AVERAGEIFS('FiT production volumes'!M:M,'FiT production volumes'!$B:$B,$A6),B$15/12)</f>
        <v>122.48844955409935</v>
      </c>
      <c r="C6" s="14">
        <f>IFERROR(AVERAGEIFS('FiT production volumes'!D:D,'FiT production volumes'!$B:$B,$A6)/AVERAGEIFS('FiT production volumes'!N:N,'FiT production volumes'!$B:$B,$A6),C$15/12)</f>
        <v>679.99999999999841</v>
      </c>
      <c r="D6" s="14">
        <f>IFERROR(AVERAGEIFS('FiT production volumes'!E:E,'FiT production volumes'!$B:$B,$A6)/AVERAGEIFS('FiT production volumes'!O:O,'FiT production volumes'!$B:$B,$A6),D$15/12)</f>
        <v>118.23647294589281</v>
      </c>
      <c r="E6" s="14">
        <f>IFERROR(AVERAGEIFS('FiT production volumes'!F:F,'FiT production volumes'!$B:$B,$A6)/AVERAGEIFS('FiT production volumes'!P:P,'FiT production volumes'!$B:$B,$A6),E$15/12)</f>
        <v>146.29629629629628</v>
      </c>
      <c r="F6" s="14">
        <f>IFERROR(AVERAGEIFS('FiT production volumes'!G:G,'FiT production volumes'!$B:$B,$A6)/AVERAGEIFS('FiT production volumes'!Q:Q,'FiT production volumes'!$B:$B,$A6),F$15/12)</f>
        <v>215.90971822433229</v>
      </c>
      <c r="G6" s="14">
        <f>IFERROR(AVERAGEIFS('FiT production volumes'!H:H,'FiT production volumes'!$B:$B,$A6)/AVERAGEIFS('FiT production volumes'!R:R,'FiT production volumes'!$B:$B,$A6),G$15/12)</f>
        <v>159.75547855318695</v>
      </c>
      <c r="H6" s="14">
        <f>IFERROR(AVERAGEIFS('FiT production volumes'!I:I,'FiT production volumes'!$B:$B,$A6)/AVERAGEIFS('FiT production volumes'!S:S,'FiT production volumes'!$B:$B,$A6),H$15/12)</f>
        <v>130.72096128170907</v>
      </c>
      <c r="I6" s="14">
        <f>IFERROR(AVERAGEIFS('FiT production volumes'!J:J,'FiT production volumes'!$B:$B,$A6)/AVERAGEIFS('FiT production volumes'!T:T,'FiT production volumes'!$B:$B,$A6),I$15/12)</f>
        <v>365.64124606001064</v>
      </c>
    </row>
    <row r="7" spans="1:9" x14ac:dyDescent="0.35">
      <c r="A7">
        <v>6</v>
      </c>
      <c r="B7" s="14">
        <f>IFERROR(AVERAGEIFS('FiT production volumes'!C:C,'FiT production volumes'!$B:$B,$A7)/AVERAGEIFS('FiT production volumes'!M:M,'FiT production volumes'!$B:$B,$A7),B$15/12)</f>
        <v>96.601489757914578</v>
      </c>
      <c r="C7" s="14">
        <f>IFERROR(AVERAGEIFS('FiT production volumes'!D:D,'FiT production volumes'!$B:$B,$A7)/AVERAGEIFS('FiT production volumes'!N:N,'FiT production volumes'!$B:$B,$A7),C$15/12)</f>
        <v>679.99999999999841</v>
      </c>
      <c r="D7" s="14">
        <f>IFERROR(AVERAGEIFS('FiT production volumes'!E:E,'FiT production volumes'!$B:$B,$A7)/AVERAGEIFS('FiT production volumes'!O:O,'FiT production volumes'!$B:$B,$A7),D$15/12)</f>
        <v>2.0040080160320817</v>
      </c>
      <c r="E7" s="14">
        <f>IFERROR(AVERAGEIFS('FiT production volumes'!F:F,'FiT production volumes'!$B:$B,$A7)/AVERAGEIFS('FiT production volumes'!P:P,'FiT production volumes'!$B:$B,$A7),E$15/12)</f>
        <v>108.14814814814814</v>
      </c>
      <c r="F7" s="14">
        <f>IFERROR(AVERAGEIFS('FiT production volumes'!G:G,'FiT production volumes'!$B:$B,$A7)/AVERAGEIFS('FiT production volumes'!Q:Q,'FiT production volumes'!$B:$B,$A7),F$15/12)</f>
        <v>215.90971822433229</v>
      </c>
      <c r="G7" s="14">
        <f>IFERROR(AVERAGEIFS('FiT production volumes'!H:H,'FiT production volumes'!$B:$B,$A7)/AVERAGEIFS('FiT production volumes'!R:R,'FiT production volumes'!$B:$B,$A7),G$15/12)</f>
        <v>174.3366212125556</v>
      </c>
      <c r="H7" s="14">
        <f>IFERROR(AVERAGEIFS('FiT production volumes'!I:I,'FiT production volumes'!$B:$B,$A7)/AVERAGEIFS('FiT production volumes'!S:S,'FiT production volumes'!$B:$B,$A7),H$15/12)</f>
        <v>124.09406734366661</v>
      </c>
      <c r="I7" s="14">
        <f>IFERROR(AVERAGEIFS('FiT production volumes'!J:J,'FiT production volumes'!$B:$B,$A7)/AVERAGEIFS('FiT production volumes'!T:T,'FiT production volumes'!$B:$B,$A7),I$15/12)</f>
        <v>316.5193008309796</v>
      </c>
    </row>
    <row r="8" spans="1:9" x14ac:dyDescent="0.35">
      <c r="A8">
        <v>7</v>
      </c>
      <c r="B8" s="14">
        <f>IFERROR(AVERAGEIFS('FiT production volumes'!C:C,'FiT production volumes'!$B:$B,$A8)/AVERAGEIFS('FiT production volumes'!M:M,'FiT production volumes'!$B:$B,$A8),B$15/12)</f>
        <v>248.74522907433578</v>
      </c>
      <c r="C8" s="14">
        <f>IFERROR(AVERAGEIFS('FiT production volumes'!D:D,'FiT production volumes'!$B:$B,$A8)/AVERAGEIFS('FiT production volumes'!N:N,'FiT production volumes'!$B:$B,$A8),C$15/12)</f>
        <v>385.58250497017883</v>
      </c>
      <c r="D8" s="14">
        <f>IFERROR(AVERAGEIFS('FiT production volumes'!E:E,'FiT production volumes'!$B:$B,$A8)/AVERAGEIFS('FiT production volumes'!O:O,'FiT production volumes'!$B:$B,$A8),D$15/12)</f>
        <v>189.85507246376861</v>
      </c>
      <c r="E8" s="14">
        <f>IFERROR(AVERAGEIFS('FiT production volumes'!F:F,'FiT production volumes'!$B:$B,$A8)/AVERAGEIFS('FiT production volumes'!P:P,'FiT production volumes'!$B:$B,$A8),E$15/12)</f>
        <v>191.48148148148144</v>
      </c>
      <c r="F8" s="14">
        <f>IFERROR(AVERAGEIFS('FiT production volumes'!G:G,'FiT production volumes'!$B:$B,$A8)/AVERAGEIFS('FiT production volumes'!Q:Q,'FiT production volumes'!$B:$B,$A8),F$15/12)</f>
        <v>201.09934307547931</v>
      </c>
      <c r="G8" s="14">
        <f>IFERROR(AVERAGEIFS('FiT production volumes'!H:H,'FiT production volumes'!$B:$B,$A8)/AVERAGEIFS('FiT production volumes'!R:R,'FiT production volumes'!$B:$B,$A8),G$15/12)</f>
        <v>164.59601906772204</v>
      </c>
      <c r="H8" s="14">
        <f>IFERROR(AVERAGEIFS('FiT production volumes'!I:I,'FiT production volumes'!$B:$B,$A8)/AVERAGEIFS('FiT production volumes'!S:S,'FiT production volumes'!$B:$B,$A8),H$15/12)</f>
        <v>118.25497446733593</v>
      </c>
      <c r="I8" s="14">
        <f>IFERROR(AVERAGEIFS('FiT production volumes'!J:J,'FiT production volumes'!$B:$B,$A8)/AVERAGEIFS('FiT production volumes'!T:T,'FiT production volumes'!$B:$B,$A8),I$15/12)</f>
        <v>385.33214678322781</v>
      </c>
    </row>
    <row r="9" spans="1:9" x14ac:dyDescent="0.35">
      <c r="A9">
        <v>8</v>
      </c>
      <c r="B9" s="14">
        <f>IFERROR(AVERAGEIFS('FiT production volumes'!C:C,'FiT production volumes'!$B:$B,$A9)/AVERAGEIFS('FiT production volumes'!M:M,'FiT production volumes'!$B:$B,$A9),B$15/12)</f>
        <v>259.1422525556585</v>
      </c>
      <c r="C9" s="14">
        <f>IFERROR(AVERAGEIFS('FiT production volumes'!D:D,'FiT production volumes'!$B:$B,$A9)/AVERAGEIFS('FiT production volumes'!N:N,'FiT production volumes'!$B:$B,$A9),C$15/12)</f>
        <v>343.07355864811126</v>
      </c>
      <c r="D9" s="14">
        <f>IFERROR(AVERAGEIFS('FiT production volumes'!E:E,'FiT production volumes'!$B:$B,$A9)/AVERAGEIFS('FiT production volumes'!O:O,'FiT production volumes'!$B:$B,$A9),D$15/12)</f>
        <v>194.34463365099242</v>
      </c>
      <c r="E9" s="14">
        <f>IFERROR(AVERAGEIFS('FiT production volumes'!F:F,'FiT production volumes'!$B:$B,$A9)/AVERAGEIFS('FiT production volumes'!P:P,'FiT production volumes'!$B:$B,$A9),E$15/12)</f>
        <v>171.85185185185182</v>
      </c>
      <c r="F9" s="14">
        <f>IFERROR(AVERAGEIFS('FiT production volumes'!G:G,'FiT production volumes'!$B:$B,$A9)/AVERAGEIFS('FiT production volumes'!Q:Q,'FiT production volumes'!$B:$B,$A9),F$15/12)</f>
        <v>229.25325110604641</v>
      </c>
      <c r="G9" s="14">
        <f>IFERROR(AVERAGEIFS('FiT production volumes'!H:H,'FiT production volumes'!$B:$B,$A9)/AVERAGEIFS('FiT production volumes'!R:R,'FiT production volumes'!$B:$B,$A9),G$15/12)</f>
        <v>151.56235705803132</v>
      </c>
      <c r="H9" s="14">
        <f>IFERROR(AVERAGEIFS('FiT production volumes'!I:I,'FiT production volumes'!$B:$B,$A9)/AVERAGEIFS('FiT production volumes'!S:S,'FiT production volumes'!$B:$B,$A9),H$15/12)</f>
        <v>102.9658343099253</v>
      </c>
      <c r="I9" s="14">
        <f>IFERROR(AVERAGEIFS('FiT production volumes'!J:J,'FiT production volumes'!$B:$B,$A9)/AVERAGEIFS('FiT production volumes'!T:T,'FiT production volumes'!$B:$B,$A9),I$15/12)</f>
        <v>254.22626788036416</v>
      </c>
    </row>
    <row r="10" spans="1:9" x14ac:dyDescent="0.35">
      <c r="A10">
        <v>9</v>
      </c>
      <c r="B10" s="14">
        <f>IFERROR(AVERAGEIFS('FiT production volumes'!C:C,'FiT production volumes'!$B:$B,$A10)/AVERAGEIFS('FiT production volumes'!M:M,'FiT production volumes'!$B:$B,$A10),B$15/12)</f>
        <v>274.81655821680761</v>
      </c>
      <c r="C10" s="14">
        <f>IFERROR(AVERAGEIFS('FiT production volumes'!D:D,'FiT production volumes'!$B:$B,$A10)/AVERAGEIFS('FiT production volumes'!N:N,'FiT production volumes'!$B:$B,$A10),C$15/12)</f>
        <v>269.69244288224951</v>
      </c>
      <c r="D10" s="14">
        <f>IFERROR(AVERAGEIFS('FiT production volumes'!E:E,'FiT production volumes'!$B:$B,$A10)/AVERAGEIFS('FiT production volumes'!O:O,'FiT production volumes'!$B:$B,$A10),D$15/12)</f>
        <v>138.59708573364981</v>
      </c>
      <c r="E10" s="14">
        <f>IFERROR(AVERAGEIFS('FiT production volumes'!F:F,'FiT production volumes'!$B:$B,$A10)/AVERAGEIFS('FiT production volumes'!P:P,'FiT production volumes'!$B:$B,$A10),E$15/12)</f>
        <v>172.59259259259258</v>
      </c>
      <c r="F10" s="14">
        <f>IFERROR(AVERAGEIFS('FiT production volumes'!G:G,'FiT production volumes'!$B:$B,$A10)/AVERAGEIFS('FiT production volumes'!Q:Q,'FiT production volumes'!$B:$B,$A10),F$15/12)</f>
        <v>239.97854940340531</v>
      </c>
      <c r="G10" s="14">
        <f>IFERROR(AVERAGEIFS('FiT production volumes'!H:H,'FiT production volumes'!$B:$B,$A10)/AVERAGEIFS('FiT production volumes'!R:R,'FiT production volumes'!$B:$B,$A10),G$15/12)</f>
        <v>121.8564888689928</v>
      </c>
      <c r="H10" s="14">
        <f>IFERROR(AVERAGEIFS('FiT production volumes'!I:I,'FiT production volumes'!$B:$B,$A10)/AVERAGEIFS('FiT production volumes'!S:S,'FiT production volumes'!$B:$B,$A10),H$15/12)</f>
        <v>111.94312796208543</v>
      </c>
      <c r="I10" s="14">
        <f>IFERROR(AVERAGEIFS('FiT production volumes'!J:J,'FiT production volumes'!$B:$B,$A10)/AVERAGEIFS('FiT production volumes'!T:T,'FiT production volumes'!$B:$B,$A10),I$15/12)</f>
        <v>242.18139543747978</v>
      </c>
    </row>
    <row r="11" spans="1:9" x14ac:dyDescent="0.35">
      <c r="A11">
        <v>10</v>
      </c>
      <c r="B11" s="14">
        <f>IFERROR(AVERAGEIFS('FiT production volumes'!C:C,'FiT production volumes'!$B:$B,$A11)/AVERAGEIFS('FiT production volumes'!M:M,'FiT production volumes'!$B:$B,$A11),B$15/12)</f>
        <v>308.73598227883173</v>
      </c>
      <c r="C11" s="14">
        <f>IFERROR(AVERAGEIFS('FiT production volumes'!D:D,'FiT production volumes'!$B:$B,$A11)/AVERAGEIFS('FiT production volumes'!N:N,'FiT production volumes'!$B:$B,$A11),C$15/12)</f>
        <v>319.94727592267128</v>
      </c>
      <c r="D11" s="14">
        <f>IFERROR(AVERAGEIFS('FiT production volumes'!E:E,'FiT production volumes'!$B:$B,$A11)/AVERAGEIFS('FiT production volumes'!O:O,'FiT production volumes'!$B:$B,$A11),D$15/12)</f>
        <v>86.145010768126483</v>
      </c>
      <c r="E11" s="14">
        <f>IFERROR(AVERAGEIFS('FiT production volumes'!F:F,'FiT production volumes'!$B:$B,$A11)/AVERAGEIFS('FiT production volumes'!P:P,'FiT production volumes'!$B:$B,$A11),E$15/12)</f>
        <v>197.2222222222222</v>
      </c>
      <c r="F11" s="14">
        <f>IFERROR(AVERAGEIFS('FiT production volumes'!G:G,'FiT production volumes'!$B:$B,$A11)/AVERAGEIFS('FiT production volumes'!Q:Q,'FiT production volumes'!$B:$B,$A11),F$15/12)</f>
        <v>182.59820351253524</v>
      </c>
      <c r="G11" s="14">
        <f>IFERROR(AVERAGEIFS('FiT production volumes'!H:H,'FiT production volumes'!$B:$B,$A11)/AVERAGEIFS('FiT production volumes'!R:R,'FiT production volumes'!$B:$B,$A11),G$15/12)</f>
        <v>102.98327133462593</v>
      </c>
      <c r="H11" s="14">
        <f>IFERROR(AVERAGEIFS('FiT production volumes'!I:I,'FiT production volumes'!$B:$B,$A11)/AVERAGEIFS('FiT production volumes'!S:S,'FiT production volumes'!$B:$B,$A11),H$15/12)</f>
        <v>167.23663313922728</v>
      </c>
      <c r="I11" s="14">
        <f>IFERROR(AVERAGEIFS('FiT production volumes'!J:J,'FiT production volumes'!$B:$B,$A11)/AVERAGEIFS('FiT production volumes'!T:T,'FiT production volumes'!$B:$B,$A11),I$15/12)</f>
        <v>245.46923361429603</v>
      </c>
    </row>
    <row r="12" spans="1:9" x14ac:dyDescent="0.35">
      <c r="A12">
        <v>11</v>
      </c>
      <c r="B12" s="14">
        <f>IFERROR(AVERAGEIFS('FiT production volumes'!C:C,'FiT production volumes'!$B:$B,$A12)/AVERAGEIFS('FiT production volumes'!M:M,'FiT production volumes'!$B:$B,$A12),B$15/12)</f>
        <v>284.18971640511575</v>
      </c>
      <c r="C12" s="14">
        <f>IFERROR(AVERAGEIFS('FiT production volumes'!D:D,'FiT production volumes'!$B:$B,$A12)/AVERAGEIFS('FiT production volumes'!N:N,'FiT production volumes'!$B:$B,$A12),C$15/12)</f>
        <v>308.07117750439363</v>
      </c>
      <c r="D12" s="14">
        <f>IFERROR(AVERAGEIFS('FiT production volumes'!E:E,'FiT production volumes'!$B:$B,$A12)/AVERAGEIFS('FiT production volumes'!O:O,'FiT production volumes'!$B:$B,$A12),D$15/12)</f>
        <v>140.78595955742108</v>
      </c>
      <c r="E12" s="14">
        <f>IFERROR(AVERAGEIFS('FiT production volumes'!F:F,'FiT production volumes'!$B:$B,$A12)/AVERAGEIFS('FiT production volumes'!P:P,'FiT production volumes'!$B:$B,$A12),E$15/12)</f>
        <v>244.62962962962962</v>
      </c>
      <c r="F12" s="14">
        <f>IFERROR(AVERAGEIFS('FiT production volumes'!G:G,'FiT production volumes'!$B:$B,$A12)/AVERAGEIFS('FiT production volumes'!Q:Q,'FiT production volumes'!$B:$B,$A12),F$15/12)</f>
        <v>236.89502614291465</v>
      </c>
      <c r="G12" s="14">
        <f>IFERROR(AVERAGEIFS('FiT production volumes'!H:H,'FiT production volumes'!$B:$B,$A12)/AVERAGEIFS('FiT production volumes'!R:R,'FiT production volumes'!$B:$B,$A12),G$15/12)</f>
        <v>58.6894731082158</v>
      </c>
      <c r="H12" s="14">
        <f>IFERROR(AVERAGEIFS('FiT production volumes'!I:I,'FiT production volumes'!$B:$B,$A12)/AVERAGEIFS('FiT production volumes'!S:S,'FiT production volumes'!$B:$B,$A12),H$15/12)</f>
        <v>164.69479830148637</v>
      </c>
      <c r="I12" s="14">
        <f>IFERROR(AVERAGEIFS('FiT production volumes'!J:J,'FiT production volumes'!$B:$B,$A12)/AVERAGEIFS('FiT production volumes'!T:T,'FiT production volumes'!$B:$B,$A12),I$15/12)</f>
        <v>299.01931531101428</v>
      </c>
    </row>
    <row r="13" spans="1:9" x14ac:dyDescent="0.35">
      <c r="A13">
        <v>12</v>
      </c>
      <c r="B13" s="14">
        <f>IFERROR(AVERAGEIFS('FiT production volumes'!C:C,'FiT production volumes'!$B:$B,$A13)/AVERAGEIFS('FiT production volumes'!M:M,'FiT production volumes'!$B:$B,$A13),B$15/12)</f>
        <v>315.98534186492515</v>
      </c>
      <c r="C13" s="14">
        <f>IFERROR(AVERAGEIFS('FiT production volumes'!D:D,'FiT production volumes'!$B:$B,$A13)/AVERAGEIFS('FiT production volumes'!N:N,'FiT production volumes'!$B:$B,$A13),C$15/12)</f>
        <v>334.82342422887791</v>
      </c>
      <c r="D13" s="14">
        <f>IFERROR(AVERAGEIFS('FiT production volumes'!E:E,'FiT production volumes'!$B:$B,$A13)/AVERAGEIFS('FiT production volumes'!O:O,'FiT production volumes'!$B:$B,$A13),D$15/12)</f>
        <v>117.51239984738669</v>
      </c>
      <c r="E13" s="14">
        <f>IFERROR(AVERAGEIFS('FiT production volumes'!F:F,'FiT production volumes'!$B:$B,$A13)/AVERAGEIFS('FiT production volumes'!P:P,'FiT production volumes'!$B:$B,$A13),E$15/12)</f>
        <v>326.85185185185185</v>
      </c>
      <c r="F13" s="14">
        <f>IFERROR(AVERAGEIFS('FiT production volumes'!G:G,'FiT production volumes'!$B:$B,$A13)/AVERAGEIFS('FiT production volumes'!Q:Q,'FiT production volumes'!$B:$B,$A13),F$15/12)</f>
        <v>270.81378200831216</v>
      </c>
      <c r="G13" s="14">
        <f>IFERROR(AVERAGEIFS('FiT production volumes'!H:H,'FiT production volumes'!$B:$B,$A13)/AVERAGEIFS('FiT production volumes'!R:R,'FiT production volumes'!$B:$B,$A13),G$15/12)</f>
        <v>42.34719082781131</v>
      </c>
      <c r="H13" s="14">
        <f>IFERROR(AVERAGEIFS('FiT production volumes'!I:I,'FiT production volumes'!$B:$B,$A13)/AVERAGEIFS('FiT production volumes'!S:S,'FiT production volumes'!$B:$B,$A13),H$15/12)</f>
        <v>189.19372006386396</v>
      </c>
      <c r="I13" s="14">
        <f>IFERROR(AVERAGEIFS('FiT production volumes'!J:J,'FiT production volumes'!$B:$B,$A13)/AVERAGEIFS('FiT production volumes'!T:T,'FiT production volumes'!$B:$B,$A13),I$15/12)</f>
        <v>326.78111887067632</v>
      </c>
    </row>
    <row r="15" spans="1:9" x14ac:dyDescent="0.35">
      <c r="A15" s="10" t="s">
        <v>18</v>
      </c>
      <c r="B15" s="14">
        <f>AVERAGE('FiT production volumes'!C:C)/AVERAGE('FiT production volumes'!M:M)*12</f>
        <v>2941.0013433540321</v>
      </c>
      <c r="C15" s="14">
        <f>AVERAGE('FiT production volumes'!D:D)/AVERAGE('FiT production volumes'!N:N)*12</f>
        <v>4070.5430535784576</v>
      </c>
      <c r="D15" s="14">
        <f>AVERAGE('FiT production volumes'!E:E)/AVERAGE('FiT production volumes'!O:O)*12</f>
        <v>1467.8669765080392</v>
      </c>
      <c r="E15" s="14">
        <f>AVERAGE('FiT production volumes'!F:F)/AVERAGE('FiT production volumes'!P:P)*12</f>
        <v>2367.6923076923067</v>
      </c>
      <c r="F15" s="14">
        <f>AVERAGE('FiT production volumes'!G:G)/AVERAGE('FiT production volumes'!Q:Q)*12</f>
        <v>2590.9166186919874</v>
      </c>
      <c r="G15" s="14">
        <f>AVERAGE('FiT production volumes'!H:H)/AVERAGE('FiT production volumes'!R:R)*12</f>
        <v>1406.9799678510187</v>
      </c>
      <c r="H15" s="14">
        <f>AVERAGE('FiT production volumes'!I:I)/AVERAGE('FiT production volumes'!S:S)*12</f>
        <v>1907.0918832532575</v>
      </c>
      <c r="I15" s="14">
        <f>AVERAGE('FiT production volumes'!J:J)/AVERAGE('FiT production volumes'!T:T)*12</f>
        <v>3555.2959668927242</v>
      </c>
    </row>
  </sheetData>
  <sheetProtection algorithmName="SHA-512" hashValue="BScS55hn8XxSYYps74mk5kKdINZtkt79WCctPqaEGVML85mLq3cnLpaTcZ7U6npT3oV75LrBKrDmpiOBLmeI5Q==" saltValue="OGu3bPCAFaOqXIRIf54jsg==" spinCount="100000"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C939B-B67D-4547-ADC3-8E793C40D416}">
  <dimension ref="A1:J13"/>
  <sheetViews>
    <sheetView workbookViewId="0"/>
  </sheetViews>
  <sheetFormatPr defaultRowHeight="14.5" x14ac:dyDescent="0.35"/>
  <cols>
    <col min="1" max="1" width="10.6328125" bestFit="1" customWidth="1"/>
    <col min="2" max="3" width="10.6328125" customWidth="1"/>
    <col min="4" max="4" width="12.453125" bestFit="1" customWidth="1"/>
    <col min="5" max="6" width="12.453125" customWidth="1"/>
    <col min="9" max="9" width="11.26953125" bestFit="1" customWidth="1"/>
  </cols>
  <sheetData>
    <row r="1" spans="1:10" ht="43.5" x14ac:dyDescent="0.35">
      <c r="B1" s="50" t="s">
        <v>26</v>
      </c>
      <c r="C1" s="50" t="s">
        <v>50</v>
      </c>
      <c r="D1" s="30" t="s">
        <v>47</v>
      </c>
      <c r="E1" s="30" t="s">
        <v>48</v>
      </c>
      <c r="F1" s="30" t="s">
        <v>49</v>
      </c>
    </row>
    <row r="2" spans="1:10" ht="14.25" customHeight="1" x14ac:dyDescent="0.35">
      <c r="A2" s="10" t="s">
        <v>3</v>
      </c>
      <c r="B2" s="50"/>
      <c r="C2" s="50"/>
      <c r="D2" s="29" t="s">
        <v>44</v>
      </c>
      <c r="E2" s="29" t="s">
        <v>45</v>
      </c>
      <c r="F2" s="4">
        <v>44790</v>
      </c>
      <c r="H2" t="s">
        <v>10</v>
      </c>
      <c r="I2" t="s">
        <v>56</v>
      </c>
    </row>
    <row r="3" spans="1:10" x14ac:dyDescent="0.35">
      <c r="A3" t="s">
        <v>4</v>
      </c>
      <c r="B3" s="1">
        <f t="shared" ref="B3:B10" si="0">AVERAGE(D3:F3)</f>
        <v>1.9</v>
      </c>
      <c r="C3" s="1">
        <f>AVERAGE($C$8,$C$10)*B3/AVERAGE($B$8,$B$10)</f>
        <v>0.24907563025210078</v>
      </c>
      <c r="D3" s="1">
        <v>1.9</v>
      </c>
      <c r="E3" s="1"/>
      <c r="F3" s="1"/>
      <c r="H3" t="s">
        <v>11</v>
      </c>
      <c r="I3" t="s">
        <v>13</v>
      </c>
      <c r="J3" t="s">
        <v>16</v>
      </c>
    </row>
    <row r="4" spans="1:10" x14ac:dyDescent="0.35">
      <c r="A4" t="s">
        <v>14</v>
      </c>
      <c r="B4" s="1">
        <f t="shared" si="0"/>
        <v>2.5628571428571432</v>
      </c>
      <c r="C4" s="1">
        <f>AVERAGE($C$8,$C$10)*B4/AVERAGE($B$8,$B$10)</f>
        <v>0.33597118847539015</v>
      </c>
      <c r="D4" s="1">
        <f>AVERAGE(D5:D10,D3)</f>
        <v>1.8157142857142858</v>
      </c>
      <c r="E4" s="1">
        <v>3.31</v>
      </c>
      <c r="H4" t="s">
        <v>12</v>
      </c>
      <c r="I4" t="s">
        <v>33</v>
      </c>
      <c r="J4" t="s">
        <v>28</v>
      </c>
    </row>
    <row r="5" spans="1:10" x14ac:dyDescent="0.35">
      <c r="A5" t="s">
        <v>34</v>
      </c>
      <c r="B5" s="1">
        <f t="shared" si="0"/>
        <v>1.9000000000000001</v>
      </c>
      <c r="C5" s="1">
        <f>AVERAGE($C$8,$C$10)*B5/AVERAGE($B$8,$B$10)</f>
        <v>0.24907563025210078</v>
      </c>
      <c r="D5" s="1">
        <v>1.9000000000000001</v>
      </c>
      <c r="E5" s="1"/>
      <c r="F5" s="1"/>
    </row>
    <row r="6" spans="1:10" x14ac:dyDescent="0.35">
      <c r="A6" t="s">
        <v>5</v>
      </c>
      <c r="B6" s="1">
        <f t="shared" si="0"/>
        <v>1.67</v>
      </c>
      <c r="C6" s="1">
        <f>AVERAGE($C$8,$C$10)*B6/AVERAGE($B$8,$B$10)</f>
        <v>0.21892436974789911</v>
      </c>
      <c r="D6" s="1">
        <v>1.67</v>
      </c>
      <c r="E6" s="1"/>
      <c r="F6" s="1"/>
    </row>
    <row r="7" spans="1:10" x14ac:dyDescent="0.35">
      <c r="A7" t="s">
        <v>9</v>
      </c>
      <c r="B7" s="1">
        <f t="shared" si="0"/>
        <v>2.5350000000000001</v>
      </c>
      <c r="C7" s="1">
        <f>AVERAGE($C$8,$C$10)*B7/AVERAGE($B$8,$B$10)</f>
        <v>0.33231932773109235</v>
      </c>
      <c r="D7" s="1">
        <v>1.86</v>
      </c>
      <c r="E7" s="1"/>
      <c r="F7" s="1">
        <v>3.21</v>
      </c>
    </row>
    <row r="8" spans="1:10" x14ac:dyDescent="0.35">
      <c r="A8" t="s">
        <v>7</v>
      </c>
      <c r="B8" s="1">
        <f t="shared" si="0"/>
        <v>2.5150000000000001</v>
      </c>
      <c r="C8" s="1">
        <v>0.3</v>
      </c>
      <c r="D8" s="1">
        <v>1.86</v>
      </c>
      <c r="E8" s="1"/>
      <c r="F8" s="1">
        <v>3.17</v>
      </c>
    </row>
    <row r="9" spans="1:10" x14ac:dyDescent="0.35">
      <c r="A9" t="s">
        <v>6</v>
      </c>
      <c r="B9" s="1">
        <f t="shared" si="0"/>
        <v>1.6800000000000002</v>
      </c>
      <c r="C9" s="1">
        <f>AVERAGE($C$8,$C$10)*B9/AVERAGE($B$8,$B$10)</f>
        <v>0.220235294117647</v>
      </c>
      <c r="D9" s="1">
        <v>1.6800000000000002</v>
      </c>
      <c r="E9" s="1"/>
      <c r="F9" s="1"/>
    </row>
    <row r="10" spans="1:10" x14ac:dyDescent="0.35">
      <c r="A10" t="s">
        <v>8</v>
      </c>
      <c r="B10" s="1">
        <f t="shared" si="0"/>
        <v>2.4433333333333334</v>
      </c>
      <c r="C10" s="1">
        <v>0.35</v>
      </c>
      <c r="D10" s="1">
        <v>1.84</v>
      </c>
      <c r="E10">
        <v>2.2799999999999998</v>
      </c>
      <c r="F10" s="1">
        <v>3.21</v>
      </c>
    </row>
    <row r="13" spans="1:10" x14ac:dyDescent="0.35">
      <c r="A13" t="s">
        <v>51</v>
      </c>
      <c r="D13" s="31" t="s">
        <v>55</v>
      </c>
      <c r="E13" s="31" t="s">
        <v>52</v>
      </c>
      <c r="F13" s="31" t="s">
        <v>53</v>
      </c>
      <c r="G13" t="s">
        <v>54</v>
      </c>
    </row>
  </sheetData>
  <sheetProtection algorithmName="SHA-512" hashValue="qtKDYX0qWVoh9NHtlQHbEKBIb0xio8DCAGIeYtJg4H5Si1bJqMPcBFOnQ7/AxKP1BRg5rpCZyREQkpSAB+lVhw==" saltValue="ocXv6prQCnAQw0X/s5Ms1Q==" spinCount="100000" sheet="1" objects="1" scenarios="1"/>
  <mergeCells count="2">
    <mergeCell ref="B1:B2"/>
    <mergeCell ref="C1:C2"/>
  </mergeCells>
  <hyperlinks>
    <hyperlink ref="E13" r:id="rId1" xr:uid="{95F0FF5A-D52C-445C-AC51-D163EC285F89}"/>
    <hyperlink ref="F13" r:id="rId2" location="11025" xr:uid="{46742FE2-F551-47B5-B8E3-C09FC43886E3}"/>
    <hyperlink ref="D13" r:id="rId3" xr:uid="{C6331024-8429-48A2-8163-471F1734DB10}"/>
    <hyperlink ref="I13" r:id="rId4" display="https://www.greenfact.com/" xr:uid="{0C2D1551-C8C2-48C2-8CAE-8EDE03F3B8A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4</vt:i4>
      </vt:variant>
    </vt:vector>
  </HeadingPairs>
  <TitlesOfParts>
    <vt:vector size="4" baseType="lpstr">
      <vt:lpstr>Calculator</vt:lpstr>
      <vt:lpstr>FiT production volumes</vt:lpstr>
      <vt:lpstr>Hungarian capacity factors</vt:lpstr>
      <vt:lpstr>Misc</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Lichtl Botond</dc:creator>
  <cp:lastModifiedBy>Timár Réka</cp:lastModifiedBy>
  <dcterms:created xsi:type="dcterms:W3CDTF">2022-08-01T08:10:14Z</dcterms:created>
  <dcterms:modified xsi:type="dcterms:W3CDTF">2022-08-24T10:21:35Z</dcterms:modified>
</cp:coreProperties>
</file>